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home\rm.local\storage\все файлы\"/>
    </mc:Choice>
  </mc:AlternateContent>
  <xr:revisionPtr revIDLastSave="0" documentId="13_ncr:1_{5F3E1FC8-B994-4C16-9074-34FFEE7692B4}" xr6:coauthVersionLast="40" xr6:coauthVersionMax="40" xr10:uidLastSave="{00000000-0000-0000-0000-000000000000}"/>
  <bookViews>
    <workbookView xWindow="0" yWindow="0" windowWidth="28800" windowHeight="12720" activeTab="4" xr2:uid="{00000000-000D-0000-FFFF-FFFF00000000}"/>
  </bookViews>
  <sheets>
    <sheet name="Прил.1 Сравнит табл" sheetId="1" r:id="rId1"/>
    <sheet name="Прил.2 Расч стоим" sheetId="2" r:id="rId2"/>
    <sheet name="Прил. 3" sheetId="3" r:id="rId3"/>
    <sheet name="Прил.4 РМ" sheetId="4" r:id="rId4"/>
    <sheet name="Прил.5 Расчет СМР и ОБ" sheetId="5" r:id="rId5"/>
    <sheet name="Прил.6 Расчет ОБ" sheetId="6" r:id="rId6"/>
    <sheet name="Прил.7 Расчет пок." sheetId="7" r:id="rId7"/>
    <sheet name="Прил. 10" sheetId="8" r:id="rId8"/>
    <sheet name="ФОТр.тек." sheetId="9" r:id="rId9"/>
  </sheets>
  <calcPr calcId="191029"/>
</workbook>
</file>

<file path=xl/calcChain.xml><?xml version="1.0" encoding="utf-8"?>
<calcChain xmlns="http://schemas.openxmlformats.org/spreadsheetml/2006/main">
  <c r="A61" i="5" l="1"/>
  <c r="A23" i="5" l="1"/>
  <c r="A19" i="5"/>
  <c r="A16" i="5"/>
  <c r="A24" i="5" l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E8" i="9"/>
  <c r="E13" i="9" s="1"/>
  <c r="I13" i="5" s="1"/>
  <c r="J13" i="5" s="1"/>
  <c r="J14" i="5" s="1"/>
  <c r="D5" i="7"/>
  <c r="C11" i="7" s="1"/>
  <c r="G13" i="6"/>
  <c r="J131" i="5"/>
  <c r="I131" i="5"/>
  <c r="G131" i="5"/>
  <c r="I130" i="5"/>
  <c r="J130" i="5" s="1"/>
  <c r="G130" i="5"/>
  <c r="J129" i="5"/>
  <c r="I129" i="5"/>
  <c r="G129" i="5"/>
  <c r="I128" i="5"/>
  <c r="J128" i="5" s="1"/>
  <c r="G128" i="5"/>
  <c r="J127" i="5"/>
  <c r="I127" i="5"/>
  <c r="G127" i="5"/>
  <c r="I126" i="5"/>
  <c r="J126" i="5" s="1"/>
  <c r="G126" i="5"/>
  <c r="J125" i="5"/>
  <c r="I125" i="5"/>
  <c r="G125" i="5"/>
  <c r="I124" i="5"/>
  <c r="J124" i="5" s="1"/>
  <c r="G124" i="5"/>
  <c r="J123" i="5"/>
  <c r="I123" i="5"/>
  <c r="G123" i="5"/>
  <c r="I122" i="5"/>
  <c r="J122" i="5" s="1"/>
  <c r="G122" i="5"/>
  <c r="J121" i="5"/>
  <c r="I121" i="5"/>
  <c r="G121" i="5"/>
  <c r="I120" i="5"/>
  <c r="J120" i="5" s="1"/>
  <c r="G120" i="5"/>
  <c r="J119" i="5"/>
  <c r="I119" i="5"/>
  <c r="G119" i="5"/>
  <c r="I118" i="5"/>
  <c r="J118" i="5" s="1"/>
  <c r="G118" i="5"/>
  <c r="J117" i="5"/>
  <c r="I117" i="5"/>
  <c r="G117" i="5"/>
  <c r="I116" i="5"/>
  <c r="J116" i="5" s="1"/>
  <c r="G116" i="5"/>
  <c r="J115" i="5"/>
  <c r="I115" i="5"/>
  <c r="G115" i="5"/>
  <c r="I114" i="5"/>
  <c r="J114" i="5" s="1"/>
  <c r="G114" i="5"/>
  <c r="J113" i="5"/>
  <c r="I113" i="5"/>
  <c r="G113" i="5"/>
  <c r="I112" i="5"/>
  <c r="J112" i="5" s="1"/>
  <c r="G112" i="5"/>
  <c r="J111" i="5"/>
  <c r="I111" i="5"/>
  <c r="G111" i="5"/>
  <c r="I110" i="5"/>
  <c r="J110" i="5" s="1"/>
  <c r="G110" i="5"/>
  <c r="J109" i="5"/>
  <c r="I109" i="5"/>
  <c r="G109" i="5"/>
  <c r="I108" i="5"/>
  <c r="J108" i="5" s="1"/>
  <c r="G108" i="5"/>
  <c r="J107" i="5"/>
  <c r="I107" i="5"/>
  <c r="G107" i="5"/>
  <c r="I106" i="5"/>
  <c r="J106" i="5" s="1"/>
  <c r="G106" i="5"/>
  <c r="J105" i="5"/>
  <c r="I105" i="5"/>
  <c r="G105" i="5"/>
  <c r="I104" i="5"/>
  <c r="J104" i="5" s="1"/>
  <c r="G104" i="5"/>
  <c r="J103" i="5"/>
  <c r="I103" i="5"/>
  <c r="G103" i="5"/>
  <c r="I102" i="5"/>
  <c r="J102" i="5" s="1"/>
  <c r="G102" i="5"/>
  <c r="J101" i="5"/>
  <c r="I101" i="5"/>
  <c r="G101" i="5"/>
  <c r="I100" i="5"/>
  <c r="J100" i="5" s="1"/>
  <c r="G100" i="5"/>
  <c r="J99" i="5"/>
  <c r="I99" i="5"/>
  <c r="G99" i="5"/>
  <c r="I98" i="5"/>
  <c r="J98" i="5" s="1"/>
  <c r="G98" i="5"/>
  <c r="J97" i="5"/>
  <c r="I97" i="5"/>
  <c r="G97" i="5"/>
  <c r="I96" i="5"/>
  <c r="J96" i="5" s="1"/>
  <c r="G96" i="5"/>
  <c r="J95" i="5"/>
  <c r="I95" i="5"/>
  <c r="G95" i="5"/>
  <c r="I94" i="5"/>
  <c r="J94" i="5" s="1"/>
  <c r="G94" i="5"/>
  <c r="J93" i="5"/>
  <c r="I93" i="5"/>
  <c r="G93" i="5"/>
  <c r="I92" i="5"/>
  <c r="J92" i="5" s="1"/>
  <c r="G92" i="5"/>
  <c r="J91" i="5"/>
  <c r="I91" i="5"/>
  <c r="G91" i="5"/>
  <c r="I90" i="5"/>
  <c r="J90" i="5" s="1"/>
  <c r="G90" i="5"/>
  <c r="J89" i="5"/>
  <c r="I89" i="5"/>
  <c r="G89" i="5"/>
  <c r="I88" i="5"/>
  <c r="J88" i="5" s="1"/>
  <c r="G88" i="5"/>
  <c r="J87" i="5"/>
  <c r="I87" i="5"/>
  <c r="G87" i="5"/>
  <c r="I86" i="5"/>
  <c r="J86" i="5" s="1"/>
  <c r="G86" i="5"/>
  <c r="J85" i="5"/>
  <c r="I85" i="5"/>
  <c r="G85" i="5"/>
  <c r="I84" i="5"/>
  <c r="J84" i="5" s="1"/>
  <c r="G84" i="5"/>
  <c r="J83" i="5"/>
  <c r="I83" i="5"/>
  <c r="G83" i="5"/>
  <c r="I82" i="5"/>
  <c r="J82" i="5" s="1"/>
  <c r="G82" i="5"/>
  <c r="J81" i="5"/>
  <c r="I81" i="5"/>
  <c r="G81" i="5"/>
  <c r="I80" i="5"/>
  <c r="J80" i="5" s="1"/>
  <c r="G80" i="5"/>
  <c r="J79" i="5"/>
  <c r="I79" i="5"/>
  <c r="G79" i="5"/>
  <c r="I78" i="5"/>
  <c r="J78" i="5" s="1"/>
  <c r="G78" i="5"/>
  <c r="J77" i="5"/>
  <c r="I77" i="5"/>
  <c r="G77" i="5"/>
  <c r="I76" i="5"/>
  <c r="J76" i="5" s="1"/>
  <c r="G76" i="5"/>
  <c r="J75" i="5"/>
  <c r="I75" i="5"/>
  <c r="G75" i="5"/>
  <c r="I74" i="5"/>
  <c r="J74" i="5" s="1"/>
  <c r="G74" i="5"/>
  <c r="J73" i="5"/>
  <c r="I73" i="5"/>
  <c r="G73" i="5"/>
  <c r="I72" i="5"/>
  <c r="J72" i="5" s="1"/>
  <c r="G72" i="5"/>
  <c r="J71" i="5"/>
  <c r="I71" i="5"/>
  <c r="G71" i="5"/>
  <c r="I70" i="5"/>
  <c r="J70" i="5" s="1"/>
  <c r="G70" i="5"/>
  <c r="J69" i="5"/>
  <c r="I69" i="5"/>
  <c r="G69" i="5"/>
  <c r="I68" i="5"/>
  <c r="J68" i="5" s="1"/>
  <c r="G68" i="5"/>
  <c r="G132" i="5" s="1"/>
  <c r="J67" i="5"/>
  <c r="I67" i="5"/>
  <c r="G67" i="5"/>
  <c r="J65" i="5"/>
  <c r="I65" i="5"/>
  <c r="G65" i="5"/>
  <c r="I64" i="5"/>
  <c r="J64" i="5" s="1"/>
  <c r="G64" i="5"/>
  <c r="I63" i="5"/>
  <c r="J63" i="5" s="1"/>
  <c r="G63" i="5"/>
  <c r="I62" i="5"/>
  <c r="J62" i="5" s="1"/>
  <c r="G62" i="5"/>
  <c r="I61" i="5"/>
  <c r="J61" i="5" s="1"/>
  <c r="J66" i="5" s="1"/>
  <c r="G61" i="5"/>
  <c r="G66" i="5" s="1"/>
  <c r="J58" i="5"/>
  <c r="G57" i="5"/>
  <c r="G58" i="5" s="1"/>
  <c r="I50" i="5"/>
  <c r="J50" i="5" s="1"/>
  <c r="G50" i="5"/>
  <c r="J49" i="5"/>
  <c r="I49" i="5"/>
  <c r="G49" i="5"/>
  <c r="I48" i="5"/>
  <c r="J48" i="5" s="1"/>
  <c r="G48" i="5"/>
  <c r="J47" i="5"/>
  <c r="I47" i="5"/>
  <c r="G47" i="5"/>
  <c r="I46" i="5"/>
  <c r="J46" i="5" s="1"/>
  <c r="G46" i="5"/>
  <c r="J45" i="5"/>
  <c r="I45" i="5"/>
  <c r="G45" i="5"/>
  <c r="I44" i="5"/>
  <c r="J44" i="5" s="1"/>
  <c r="G44" i="5"/>
  <c r="J43" i="5"/>
  <c r="I43" i="5"/>
  <c r="G43" i="5"/>
  <c r="I42" i="5"/>
  <c r="J42" i="5" s="1"/>
  <c r="G42" i="5"/>
  <c r="J41" i="5"/>
  <c r="I41" i="5"/>
  <c r="G41" i="5"/>
  <c r="I40" i="5"/>
  <c r="J40" i="5" s="1"/>
  <c r="G40" i="5"/>
  <c r="J39" i="5"/>
  <c r="I39" i="5"/>
  <c r="G39" i="5"/>
  <c r="I38" i="5"/>
  <c r="J38" i="5" s="1"/>
  <c r="G38" i="5"/>
  <c r="J37" i="5"/>
  <c r="I37" i="5"/>
  <c r="G37" i="5"/>
  <c r="I36" i="5"/>
  <c r="J36" i="5" s="1"/>
  <c r="G36" i="5"/>
  <c r="J35" i="5"/>
  <c r="I35" i="5"/>
  <c r="G35" i="5"/>
  <c r="I34" i="5"/>
  <c r="J34" i="5" s="1"/>
  <c r="G34" i="5"/>
  <c r="J33" i="5"/>
  <c r="I33" i="5"/>
  <c r="G33" i="5"/>
  <c r="I32" i="5"/>
  <c r="J32" i="5" s="1"/>
  <c r="G32" i="5"/>
  <c r="J31" i="5"/>
  <c r="I31" i="5"/>
  <c r="G31" i="5"/>
  <c r="I30" i="5"/>
  <c r="J30" i="5" s="1"/>
  <c r="G30" i="5"/>
  <c r="J29" i="5"/>
  <c r="I29" i="5"/>
  <c r="G29" i="5"/>
  <c r="I28" i="5"/>
  <c r="J28" i="5" s="1"/>
  <c r="G28" i="5"/>
  <c r="J27" i="5"/>
  <c r="I27" i="5"/>
  <c r="G27" i="5"/>
  <c r="I26" i="5"/>
  <c r="J26" i="5" s="1"/>
  <c r="G26" i="5"/>
  <c r="J25" i="5"/>
  <c r="I25" i="5"/>
  <c r="G25" i="5"/>
  <c r="I24" i="5"/>
  <c r="J24" i="5" s="1"/>
  <c r="G24" i="5"/>
  <c r="J23" i="5"/>
  <c r="I23" i="5"/>
  <c r="G23" i="5"/>
  <c r="G51" i="5" s="1"/>
  <c r="J21" i="5"/>
  <c r="I21" i="5"/>
  <c r="G21" i="5"/>
  <c r="J20" i="5"/>
  <c r="I20" i="5"/>
  <c r="G20" i="5"/>
  <c r="I19" i="5"/>
  <c r="J19" i="5" s="1"/>
  <c r="J22" i="5" s="1"/>
  <c r="G19" i="5"/>
  <c r="G22" i="5" s="1"/>
  <c r="E16" i="5"/>
  <c r="F16" i="5" s="1"/>
  <c r="I16" i="5" s="1"/>
  <c r="J16" i="5" s="1"/>
  <c r="C15" i="4" s="1"/>
  <c r="A20" i="5"/>
  <c r="A21" i="5" s="1"/>
  <c r="A62" i="5" s="1"/>
  <c r="A63" i="5" s="1"/>
  <c r="A64" i="5" s="1"/>
  <c r="A65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E13" i="5"/>
  <c r="E14" i="5" s="1"/>
  <c r="C25" i="4"/>
  <c r="C26" i="4" s="1"/>
  <c r="B8" i="4"/>
  <c r="B7" i="4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66" i="3" s="1"/>
  <c r="H71" i="3"/>
  <c r="H70" i="3"/>
  <c r="H69" i="3"/>
  <c r="H68" i="3"/>
  <c r="H67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3" i="3" s="1"/>
  <c r="H38" i="3"/>
  <c r="H37" i="3"/>
  <c r="H36" i="3"/>
  <c r="H35" i="3"/>
  <c r="H34" i="3"/>
  <c r="H31" i="3"/>
  <c r="H30" i="3"/>
  <c r="A30" i="3"/>
  <c r="H29" i="3"/>
  <c r="H28" i="3"/>
  <c r="A28" i="3"/>
  <c r="H27" i="3"/>
  <c r="H26" i="3"/>
  <c r="A26" i="3"/>
  <c r="H25" i="3"/>
  <c r="H24" i="3"/>
  <c r="A24" i="3"/>
  <c r="H23" i="3"/>
  <c r="H22" i="3"/>
  <c r="A22" i="3"/>
  <c r="H21" i="3"/>
  <c r="H20" i="3"/>
  <c r="A20" i="3"/>
  <c r="H19" i="3"/>
  <c r="H18" i="3"/>
  <c r="A18" i="3"/>
  <c r="H17" i="3"/>
  <c r="H16" i="3"/>
  <c r="A16" i="3"/>
  <c r="H15" i="3"/>
  <c r="H14" i="3"/>
  <c r="H12" i="3" s="1"/>
  <c r="A14" i="3"/>
  <c r="H13" i="3"/>
  <c r="J14" i="2"/>
  <c r="F13" i="2"/>
  <c r="F14" i="2" s="1"/>
  <c r="B7" i="2"/>
  <c r="D24" i="1"/>
  <c r="D23" i="1"/>
  <c r="D18" i="1"/>
  <c r="D17" i="1"/>
  <c r="C12" i="4" l="1"/>
  <c r="H105" i="5"/>
  <c r="G14" i="5"/>
  <c r="H137" i="3"/>
  <c r="H99" i="5"/>
  <c r="H77" i="5"/>
  <c r="C16" i="4"/>
  <c r="J132" i="5"/>
  <c r="C17" i="4" s="1"/>
  <c r="H71" i="5"/>
  <c r="H119" i="5"/>
  <c r="H81" i="5"/>
  <c r="H97" i="5"/>
  <c r="H129" i="5"/>
  <c r="H45" i="5"/>
  <c r="H123" i="5"/>
  <c r="H49" i="5"/>
  <c r="H29" i="5"/>
  <c r="G52" i="5"/>
  <c r="H33" i="5" s="1"/>
  <c r="H51" i="5"/>
  <c r="H39" i="5"/>
  <c r="J51" i="5"/>
  <c r="C13" i="4" s="1"/>
  <c r="G133" i="5"/>
  <c r="H89" i="5" s="1"/>
  <c r="H66" i="5"/>
  <c r="H65" i="5"/>
  <c r="H101" i="5"/>
  <c r="H117" i="5"/>
  <c r="C11" i="4"/>
  <c r="H19" i="5"/>
  <c r="H23" i="5"/>
  <c r="C31" i="4"/>
  <c r="H103" i="5" l="1"/>
  <c r="H111" i="5"/>
  <c r="H63" i="5"/>
  <c r="H83" i="5"/>
  <c r="H62" i="5"/>
  <c r="H130" i="5"/>
  <c r="H128" i="5"/>
  <c r="H126" i="5"/>
  <c r="H124" i="5"/>
  <c r="H122" i="5"/>
  <c r="H120" i="5"/>
  <c r="H118" i="5"/>
  <c r="H116" i="5"/>
  <c r="H114" i="5"/>
  <c r="H112" i="5"/>
  <c r="H110" i="5"/>
  <c r="H108" i="5"/>
  <c r="H106" i="5"/>
  <c r="H104" i="5"/>
  <c r="H102" i="5"/>
  <c r="H100" i="5"/>
  <c r="H98" i="5"/>
  <c r="H96" i="5"/>
  <c r="H94" i="5"/>
  <c r="H92" i="5"/>
  <c r="H90" i="5"/>
  <c r="H88" i="5"/>
  <c r="H86" i="5"/>
  <c r="H84" i="5"/>
  <c r="H82" i="5"/>
  <c r="H80" i="5"/>
  <c r="H78" i="5"/>
  <c r="H76" i="5"/>
  <c r="H74" i="5"/>
  <c r="H72" i="5"/>
  <c r="H70" i="5"/>
  <c r="H68" i="5"/>
  <c r="H61" i="5"/>
  <c r="H113" i="5"/>
  <c r="H87" i="5"/>
  <c r="H95" i="5"/>
  <c r="H47" i="5"/>
  <c r="H67" i="5"/>
  <c r="H73" i="5"/>
  <c r="H31" i="5"/>
  <c r="H37" i="5"/>
  <c r="H43" i="5"/>
  <c r="J133" i="5"/>
  <c r="H127" i="5"/>
  <c r="H27" i="5"/>
  <c r="C14" i="4"/>
  <c r="H107" i="5"/>
  <c r="H132" i="5"/>
  <c r="H41" i="5"/>
  <c r="H125" i="5"/>
  <c r="H79" i="5"/>
  <c r="E136" i="5"/>
  <c r="E135" i="5"/>
  <c r="H13" i="5"/>
  <c r="G137" i="5"/>
  <c r="G138" i="5" s="1"/>
  <c r="G139" i="5" s="1"/>
  <c r="G134" i="5"/>
  <c r="H20" i="5"/>
  <c r="C18" i="4"/>
  <c r="H85" i="5"/>
  <c r="H22" i="5"/>
  <c r="H91" i="5"/>
  <c r="H64" i="5"/>
  <c r="H25" i="5"/>
  <c r="H109" i="5"/>
  <c r="H131" i="5"/>
  <c r="J52" i="5"/>
  <c r="H69" i="5"/>
  <c r="H50" i="5"/>
  <c r="H48" i="5"/>
  <c r="H46" i="5"/>
  <c r="H44" i="5"/>
  <c r="H42" i="5"/>
  <c r="H40" i="5"/>
  <c r="H38" i="5"/>
  <c r="H36" i="5"/>
  <c r="H34" i="5"/>
  <c r="H32" i="5"/>
  <c r="H30" i="5"/>
  <c r="H28" i="5"/>
  <c r="H26" i="5"/>
  <c r="H24" i="5"/>
  <c r="H75" i="5"/>
  <c r="H35" i="5"/>
  <c r="H21" i="5"/>
  <c r="H93" i="5"/>
  <c r="H115" i="5"/>
  <c r="H121" i="5"/>
  <c r="C21" i="4" l="1"/>
  <c r="C20" i="4" s="1"/>
  <c r="J136" i="5"/>
  <c r="J134" i="5"/>
  <c r="C19" i="4"/>
  <c r="J135" i="5"/>
  <c r="J137" i="5" s="1"/>
  <c r="J138" i="5" s="1"/>
  <c r="J139" i="5" s="1"/>
  <c r="C23" i="4"/>
  <c r="C22" i="4" s="1"/>
  <c r="C24" i="4" l="1"/>
  <c r="D22" i="4"/>
  <c r="D20" i="4"/>
  <c r="C29" i="4" l="1"/>
  <c r="C30" i="4" s="1"/>
  <c r="D24" i="4"/>
  <c r="C27" i="4"/>
  <c r="D15" i="4"/>
  <c r="D13" i="4"/>
  <c r="D11" i="4"/>
  <c r="D12" i="4"/>
  <c r="D16" i="4"/>
  <c r="D17" i="4"/>
  <c r="D14" i="4"/>
  <c r="D18" i="4"/>
  <c r="C36" i="4" l="1"/>
  <c r="C37" i="4"/>
  <c r="C38" i="4" l="1"/>
  <c r="C39" i="4" l="1"/>
  <c r="E39" i="4" l="1"/>
  <c r="C40" i="4"/>
  <c r="E35" i="4" l="1"/>
  <c r="E34" i="4"/>
  <c r="E33" i="4"/>
  <c r="E32" i="4"/>
  <c r="C41" i="4"/>
  <c r="D11" i="7" s="1"/>
  <c r="E40" i="4"/>
  <c r="E15" i="4"/>
  <c r="E26" i="4"/>
  <c r="E25" i="4"/>
  <c r="E11" i="4"/>
  <c r="E31" i="4"/>
  <c r="E13" i="4"/>
  <c r="E16" i="4"/>
  <c r="E12" i="4"/>
  <c r="E17" i="4"/>
  <c r="E18" i="4"/>
  <c r="E14" i="4"/>
  <c r="E22" i="4"/>
  <c r="E20" i="4"/>
  <c r="E24" i="4"/>
  <c r="E30" i="4"/>
  <c r="E27" i="4"/>
  <c r="E29" i="4"/>
  <c r="E37" i="4"/>
  <c r="E36" i="4"/>
  <c r="E38" i="4"/>
</calcChain>
</file>

<file path=xl/sharedStrings.xml><?xml version="1.0" encoding="utf-8"?>
<sst xmlns="http://schemas.openxmlformats.org/spreadsheetml/2006/main" count="1010" uniqueCount="532">
  <si>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</si>
  <si>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</si>
  <si>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</si>
  <si>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 xml:space="preserve">Наименование разрабатываемого показателя УНЦ -  Ограждение наружное </t>
  </si>
  <si>
    <t>Сопоставимый уровень цен: 2 квартал 2015 г</t>
  </si>
  <si>
    <t>Единица измерения  — 1 м</t>
  </si>
  <si>
    <t>№ п/п</t>
  </si>
  <si>
    <t>Параметр</t>
  </si>
  <si>
    <t xml:space="preserve">Объект-представитель </t>
  </si>
  <si>
    <t>Наименование объекта-представителя</t>
  </si>
  <si>
    <t>ПС 220 кВ Орская</t>
  </si>
  <si>
    <t>Наименование субъекта Российской Федерации</t>
  </si>
  <si>
    <t>Оренбургская область</t>
  </si>
  <si>
    <t>Климатический район и подрайон</t>
  </si>
  <si>
    <t>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</si>
  <si>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</si>
  <si>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</si>
  <si>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Наружное ограждение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</si>
  <si>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</si>
  <si>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</si>
  <si>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</si>
  <si>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</si>
  <si>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</si>
  <si>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</si>
  <si>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</si>
  <si>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</si>
  <si>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</si>
  <si>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</si>
  <si>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2 квартал 2015 г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</si>
  <si>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</si>
  <si>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</si>
  <si>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Составил ______________________        Е. М. Добровольская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</si>
  <si>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</si>
  <si>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</si>
  <si>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</si>
  <si>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</si>
  <si>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</si>
  <si>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 xml:space="preserve">Наименование разрабатываемого показателя УНЦ - Ограждение наружное 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</si>
  <si>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</si>
  <si>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</si>
  <si>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</si>
  <si>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</si>
  <si>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__ кв. 20__г., тыс. руб.</t>
  </si>
  <si>
    <t>Строительные работы</t>
  </si>
  <si>
    <t>Монтажные работы</t>
  </si>
  <si>
    <t>Оборудование</t>
  </si>
  <si>
    <t>Прочее</t>
  </si>
  <si>
    <t>Всего</t>
  </si>
  <si>
    <t xml:space="preserve">Ограждение наружное </t>
  </si>
  <si>
    <t>Всего по объекту:</t>
  </si>
  <si>
    <t>Всего по объекту в сопоставимом уровне цен 2кв. 2015г:</t>
  </si>
  <si>
    <t>Составил ______________________        Е.А. Князева</t>
  </si>
  <si>
    <t xml:space="preserve">Приложение № 3 </t>
  </si>
  <si>
    <t>Объектная ресурсная ведомость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</si>
  <si>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</si>
  <si>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</si>
  <si>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</si>
  <si>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</si>
  <si>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</si>
  <si>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</si>
  <si>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</si>
  <si>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</si>
  <si>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</si>
  <si>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</si>
  <si>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</si>
  <si>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1-4-0</t>
  </si>
  <si>
    <t>Затраты труда рабочих (средний разряд работы 4,0)</t>
  </si>
  <si>
    <t>чел.-ч</t>
  </si>
  <si>
    <t>1-3-3</t>
  </si>
  <si>
    <t>Затраты труда рабочих (средний разряд работы 3,3)</t>
  </si>
  <si>
    <t>1-2-2</t>
  </si>
  <si>
    <t>Затраты труда рабочих (средний разряд работы 2,2)</t>
  </si>
  <si>
    <t>1-3-7</t>
  </si>
  <si>
    <t>Затраты труда рабочих (средний разряд работы 3,7)</t>
  </si>
  <si>
    <t>1-3-9</t>
  </si>
  <si>
    <t>Затраты труда рабочих (средний разряд работы 3,9)</t>
  </si>
  <si>
    <t>1-4-4</t>
  </si>
  <si>
    <t>Затраты труда рабочих (средний разряд работы 4,4)</t>
  </si>
  <si>
    <t>1-2-8</t>
  </si>
  <si>
    <t>Затраты труда рабочих (средний разряд работы 2,8)</t>
  </si>
  <si>
    <t>1-2-5</t>
  </si>
  <si>
    <t>Затраты труда рабочих (средний разряд работы 2,5)</t>
  </si>
  <si>
    <t>1-2-7</t>
  </si>
  <si>
    <t>Затраты труда рабочих (средний разряд работы 2,7)</t>
  </si>
  <si>
    <t>1-4-6</t>
  </si>
  <si>
    <t>Затраты труда рабочих (средний разряд работы 4,6)</t>
  </si>
  <si>
    <t>1-3-2</t>
  </si>
  <si>
    <t>Затраты труда рабочих (средний разряд работы 3,2)</t>
  </si>
  <si>
    <t>1-3-8</t>
  </si>
  <si>
    <t>Затраты труда рабочих (средний разряд работы 3,8)</t>
  </si>
  <si>
    <t>1-4-1</t>
  </si>
  <si>
    <t>Затраты труда рабочих (средний разряд работы 4,1)</t>
  </si>
  <si>
    <t>1-2-0</t>
  </si>
  <si>
    <t>Затраты труда рабочих (средний разряд работы 2,0)</t>
  </si>
  <si>
    <t>1-3-0</t>
  </si>
  <si>
    <t>Затраты труда рабочих (средний разряд работы 3,0)</t>
  </si>
  <si>
    <t>1-3-6</t>
  </si>
  <si>
    <t>Затраты труда рабочих (средний разряд работы 3,6)</t>
  </si>
  <si>
    <t>1-1-5</t>
  </si>
  <si>
    <t>Затраты труда рабочих (средний разряд работы 1,5)</t>
  </si>
  <si>
    <t>1-3-5</t>
  </si>
  <si>
    <t>Затраты труда рабочих (средний разряд работы 3,5)</t>
  </si>
  <si>
    <t>Затраты труда машинистов</t>
  </si>
  <si>
    <t>Машины и механизмы</t>
  </si>
  <si>
    <t>12</t>
  </si>
  <si>
    <t>91.05.05-014</t>
  </si>
  <si>
    <t>Краны на автомобильном ходу, грузоподъемность 10 т</t>
  </si>
  <si>
    <t>маш.-ч</t>
  </si>
  <si>
    <t>13</t>
  </si>
  <si>
    <t>91.14.02-001</t>
  </si>
  <si>
    <t>Автомобили бортовые, грузоподъемность до 5 т</t>
  </si>
  <si>
    <t>14</t>
  </si>
  <si>
    <t>91.17.04-233</t>
  </si>
  <si>
    <t>Установки для сварки ручной дуговой (постоянного тока)</t>
  </si>
  <si>
    <t>15</t>
  </si>
  <si>
    <t>91.07.07-042</t>
  </si>
  <si>
    <t>Растворонасосы, производительность 3 м3/ч</t>
  </si>
  <si>
    <t>16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</si>
  <si>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</si>
  <si>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</si>
  <si>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>17</t>
  </si>
  <si>
    <t>91.21.20-013</t>
  </si>
  <si>
    <t>Установки для сверления отверстий в железобетоне диаметром до 250 мм</t>
  </si>
  <si>
    <t>18</t>
  </si>
  <si>
    <t>91.01.05-106</t>
  </si>
  <si>
    <t>Экскаваторы одноковшовые дизельные на пневмоколесном ходу, емкость ковша 0,25 м3</t>
  </si>
  <si>
    <t>19</t>
  </si>
  <si>
    <t>91.14.02-002</t>
  </si>
  <si>
    <t>Автомобили бортовые, грузоподъемность до 8 т</t>
  </si>
  <si>
    <t>20</t>
  </si>
  <si>
    <t>91.08.04-021</t>
  </si>
  <si>
    <t>Котлы битумные передвижные 400 л</t>
  </si>
  <si>
    <t>21</t>
  </si>
  <si>
    <t>91.05.01-017</t>
  </si>
  <si>
    <t>Краны башенные, грузоподъемность 8 т</t>
  </si>
  <si>
    <t>22</t>
  </si>
  <si>
    <t>91.05.06-012</t>
  </si>
  <si>
    <t>Краны на гусеничном ходу, грузоподъемность до 16 т</t>
  </si>
  <si>
    <t>23</t>
  </si>
  <si>
    <t>91.17.04-035</t>
  </si>
  <si>
    <t>Агрегаты сварочные передвижные с бензиновым двигателем, номинальный сварочный ток 250-400 А</t>
  </si>
  <si>
    <t>24</t>
  </si>
  <si>
    <t>91.06.05-057</t>
  </si>
  <si>
    <t>Погрузчики одноковшовые универсальные фронтальные пневмоколесные, грузоподъемность 3 т</t>
  </si>
  <si>
    <t>25</t>
  </si>
  <si>
    <t>91.21.16-001</t>
  </si>
  <si>
    <t>Пресс-ножницы комбинированные</t>
  </si>
  <si>
    <t>26</t>
  </si>
  <si>
    <t>91.06.03-061</t>
  </si>
  <si>
    <t>Лебедки электрические тяговым усилием до 12,26 кН (1,25 т)</t>
  </si>
  <si>
    <t>27</t>
  </si>
  <si>
    <t>91.09.12-103</t>
  </si>
  <si>
    <t>Станки сверлильно-шлифовальные (сверлошлифовалки)</t>
  </si>
  <si>
    <t>28</t>
  </si>
  <si>
    <t>91.01.01-034</t>
  </si>
  <si>
    <t>Бульдозеры, мощность 59 кВт (80 л.с.)</t>
  </si>
  <si>
    <t>29</t>
  </si>
  <si>
    <t>91.12.08-161</t>
  </si>
  <si>
    <t>Ямокопатели</t>
  </si>
  <si>
    <t>30</t>
  </si>
  <si>
    <t>91.08.09-023</t>
  </si>
  <si>
    <t>Трамбовки пневматические при работе от передвижных компрессорных станций</t>
  </si>
  <si>
    <t>31</t>
  </si>
  <si>
    <t>91.17.04-042</t>
  </si>
  <si>
    <t>Аппараты для газовой сварки и резки</t>
  </si>
  <si>
    <t>32</t>
  </si>
  <si>
    <t>91.06.03-060</t>
  </si>
  <si>
    <t>Лебедки электрические тяговым усилием до 5,79 кН (0,59 т)</t>
  </si>
  <si>
    <t>33</t>
  </si>
  <si>
    <t>91.06.05-011</t>
  </si>
  <si>
    <t>Погрузчики, грузоподъемность 5 т</t>
  </si>
  <si>
    <t>34</t>
  </si>
  <si>
    <t>91.06.06-048</t>
  </si>
  <si>
    <t>Подъемники одномачтовые, грузоподъемность до 500 кг, высота подъема 45 м</t>
  </si>
  <si>
    <t>35</t>
  </si>
  <si>
    <t>91.06.03-062</t>
  </si>
  <si>
    <t>Лебедки электрические тяговым усилием до 31,39 кН (3,2 т)</t>
  </si>
  <si>
    <t>36</t>
  </si>
  <si>
    <t>91.08.03-015</t>
  </si>
  <si>
    <t>Катки самоходные гладкие вибрационные, масса 5 т</t>
  </si>
  <si>
    <t>37</t>
  </si>
  <si>
    <t>91.07.04-002</t>
  </si>
  <si>
    <t>Вибраторы поверхностные</t>
  </si>
  <si>
    <t>38</t>
  </si>
  <si>
    <t>91.21.06-011</t>
  </si>
  <si>
    <t>Дрель ручная электрическая, мощность 260 Вт</t>
  </si>
  <si>
    <t>39</t>
  </si>
  <si>
    <t>91.07.04-001</t>
  </si>
  <si>
    <t>Вибраторы глубинные</t>
  </si>
  <si>
    <t>40</t>
  </si>
  <si>
    <t>91.08.09-024</t>
  </si>
  <si>
    <t>Трамбовки пневматические при работе от стационарного компрессора</t>
  </si>
  <si>
    <t>41</t>
  </si>
  <si>
    <t>91.21.15-022</t>
  </si>
  <si>
    <t>Пилы ленточные с поворотной пилорамой</t>
  </si>
  <si>
    <t>42</t>
  </si>
  <si>
    <t>91.14.03-001</t>
  </si>
  <si>
    <t>Автомобили-самосвалы, грузоподъемность до 7 т</t>
  </si>
  <si>
    <t>Материалы</t>
  </si>
  <si>
    <t>05.1.07.13-0009</t>
  </si>
  <si>
    <t>Панели оград железобетонные</t>
  </si>
  <si>
    <t>м3</t>
  </si>
  <si>
    <t>44</t>
  </si>
  <si>
    <t>05.1.05.15-0004</t>
  </si>
  <si>
    <t>Фундаменты под столбы стаканного типа, бетон B15, расход арматуры 25 кг/м3</t>
  </si>
  <si>
    <t>08.4.03.02-0006</t>
  </si>
  <si>
    <t>Сталь арматурная, горячекатаная, гладкая, класс А-I, диаметр 16-18 мм</t>
  </si>
  <si>
    <t>т</t>
  </si>
  <si>
    <t>45</t>
  </si>
  <si>
    <t>04.3.01.12-0111</t>
  </si>
  <si>
    <t>Раствор готовый отделочный тяжелый, цементно-известковый, состав 1:1:6</t>
  </si>
  <si>
    <t>07.2.07.12-0006</t>
  </si>
  <si>
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</si>
  <si>
    <t>46</t>
  </si>
  <si>
    <t>14.3.02.03-0008</t>
  </si>
  <si>
    <t>Краска водно-дисперсионная поливинилацетатная ВД-ВА-17 серовато-розовая</t>
  </si>
  <si>
    <t>08.1.06.01-0011</t>
  </si>
  <si>
    <t>Ворота распашные ВР 3030-УХ Л1</t>
  </si>
  <si>
    <t>шт</t>
  </si>
  <si>
    <t>47</t>
  </si>
  <si>
    <t>02.2.05.04-1567</t>
  </si>
  <si>
    <t>Щебень М 400, фракция 5(3)-10 мм, группа 2</t>
  </si>
  <si>
    <t>01.2.03.03-0013</t>
  </si>
  <si>
    <t>Мастика битумная кровельная горячая</t>
  </si>
  <si>
    <t>48</t>
  </si>
  <si>
    <t>04.1.02.05-0023</t>
  </si>
  <si>
    <t>Смеси бетонные тяжелого бетона (БСТ), крупность заполнителя 10 мм, класс В7,5 (М100)</t>
  </si>
  <si>
    <t>04.1.02.05-0043</t>
  </si>
  <si>
    <t>Смеси бетонные тяжелого бетона (БСТ), крупность заполнителя 20 мм, класс В15 (М200)</t>
  </si>
  <si>
    <t>49</t>
  </si>
  <si>
    <t>08.3.03.06-0011</t>
  </si>
  <si>
    <t>Проволока колючая одноосновная рифленая оцинкованная, размер 2,8х2,3 мм</t>
  </si>
  <si>
    <t>06.1.01.05-0035</t>
  </si>
  <si>
    <t>Кирпич керамический одинарный, марка 100, размер 250х120х65 мм</t>
  </si>
  <si>
    <t>1000 шт</t>
  </si>
  <si>
    <t>50</t>
  </si>
  <si>
    <t>04.1.02.05-0026</t>
  </si>
  <si>
    <t>Смеси бетонные тяжелого бетона (БСТ), крупность заполнителя 10 мм, класс В15 (М200)</t>
  </si>
  <si>
    <t>01.7.11.07-0044</t>
  </si>
  <si>
    <t>Электроды сварочные Э42, диаметр 5 мм</t>
  </si>
  <si>
    <t>51</t>
  </si>
  <si>
    <t>11.1.03.05-0062</t>
  </si>
  <si>
    <t>Доска необрезная, хвойных пород, все ширины, толщина 25 мм, длина 2-3,75 м, сорт IV</t>
  </si>
  <si>
    <t>01.7.17.09-0062</t>
  </si>
  <si>
    <t>Сверло кольцевое алмазное, диаметр 20 мм</t>
  </si>
  <si>
    <t>52</t>
  </si>
  <si>
    <t>11.1.02.05-0003</t>
  </si>
  <si>
    <t>Лесоматериалы круглые, хвойных пород, для выработки пиломатериалов и заготовок пластины, толщина 20-24 см, сорт III</t>
  </si>
  <si>
    <t>01.7.15.03-0042</t>
  </si>
  <si>
    <t>Болты с гайками и шайбами строительные</t>
  </si>
  <si>
    <t>кг</t>
  </si>
  <si>
    <t>53</t>
  </si>
  <si>
    <t>07.2.07.04-0011</t>
  </si>
  <si>
    <t>Конструкции сварные индивидуальные прочие, масса сборочной единицы до 0,1 т</t>
  </si>
  <si>
    <t>01.7.11.07-0054</t>
  </si>
  <si>
    <t>Электроды сварочные Э42, диаметр 6 мм</t>
  </si>
  <si>
    <t>54</t>
  </si>
  <si>
    <t>08.4.02.01-0021</t>
  </si>
  <si>
    <t>Сетка арматурная сварная</t>
  </si>
  <si>
    <t>04.3.01.09-0012</t>
  </si>
  <si>
    <t>Раствор готовый кладочный, цементный, М50</t>
  </si>
  <si>
    <t>55</t>
  </si>
  <si>
    <t>05.1.01.10-0131</t>
  </si>
  <si>
    <t>Лотки каналов и тоннелей железобетонные для прокладки коммуникаций</t>
  </si>
  <si>
    <t>01.3.01.03-0002</t>
  </si>
  <si>
    <t>Керосин для технических целей</t>
  </si>
  <si>
    <t>56</t>
  </si>
  <si>
    <t>05.2.02.01-0035</t>
  </si>
  <si>
    <t>Блоки бетонные для стен подвалов полнотелые ФБС9-3-6-Т, бетон B7,5 (М100, объем 0,146 м3, расход арматуры 0,76 кг</t>
  </si>
  <si>
    <t>04.1.02.01-0006</t>
  </si>
  <si>
    <t>Смеси бетонные мелкозернистого бетона (БСМ), класс В15 (М200)</t>
  </si>
  <si>
    <t>57</t>
  </si>
  <si>
    <t>08.3.07.01-0051</t>
  </si>
  <si>
    <t>Прокат полосовой, горячекатаный, марка стали Ст3сп, размер 50х4 мм</t>
  </si>
  <si>
    <t>08.4.03.04-0001</t>
  </si>
  <si>
    <t>Сталь арматурная, горячекатаная, класс А-I, А-II, А-III</t>
  </si>
  <si>
    <t>58</t>
  </si>
  <si>
    <t>08.4.03.02-0005</t>
  </si>
  <si>
    <t>Сталь арматурная, горячекатаная, гладкая, класс А-I, диаметр 14 мм</t>
  </si>
  <si>
    <t>01.7.15.06-0111</t>
  </si>
  <si>
    <t>Гвозди строительные</t>
  </si>
  <si>
    <t>59</t>
  </si>
  <si>
    <t>999-9950</t>
  </si>
  <si>
    <t>Вспомогательные ненормируемые ресурсы (2% от оплаты труда рабочих)</t>
  </si>
  <si>
    <t>руб</t>
  </si>
  <si>
    <t>01.3.02.08-0001</t>
  </si>
  <si>
    <t>Кислород газообразный технический</t>
  </si>
  <si>
    <t>60</t>
  </si>
  <si>
    <t>04.1.02.05-0057</t>
  </si>
  <si>
    <t>Смеси бетонные тяжелого бетона (БСТ), крупность заполнителя 40 мм, класс В7,5 (М100)</t>
  </si>
  <si>
    <t>01.2.01.02-0054</t>
  </si>
  <si>
    <t>Битумы нефтяные строительные БН-90/10</t>
  </si>
  <si>
    <t>61</t>
  </si>
  <si>
    <t>14.4.02.04-0261</t>
  </si>
  <si>
    <t>Краска масляная, цветная, жидкотертая, готовая к применению для наружных и внутренних работ МА-25 розово-бежевая, светло-бежевая, светло-серая</t>
  </si>
  <si>
    <t>08.3.11.01-0094</t>
  </si>
  <si>
    <t>Швеллеры № 40, марка стали Ст3сп</t>
  </si>
  <si>
    <t>62</t>
  </si>
  <si>
    <t>08.1.02.11-0001</t>
  </si>
  <si>
    <t>Поковки из квадратных заготовок, масса 1,8 кг</t>
  </si>
  <si>
    <t>01.7.04.04-0001</t>
  </si>
  <si>
    <t>Замки для запирания металлических дверей, щитов и пультов с ключом, типа ЗЩУЗ</t>
  </si>
  <si>
    <t>63</t>
  </si>
  <si>
    <t>11.1.03.06-0087</t>
  </si>
  <si>
    <t>Доска обрезная, хвойных пород, ширина 75-150 мм, толщина 25 мм, длина 4-6,5 м, сорт III</t>
  </si>
  <si>
    <t>05.1.06.05-0002</t>
  </si>
  <si>
    <t>Плиты перекрытия плоские, бетон B15, объем до 0,2 м3, расход арматуры 40 кг м3</t>
  </si>
  <si>
    <t>64</t>
  </si>
  <si>
    <t>01.7.03.01-0001</t>
  </si>
  <si>
    <t>Вода</t>
  </si>
  <si>
    <t>14.4.02.09-0001</t>
  </si>
  <si>
    <t>Краска</t>
  </si>
  <si>
    <t>65</t>
  </si>
  <si>
    <t>02.2.05.04-1777</t>
  </si>
  <si>
    <t>Щебень М 800, фракция 20-40 мм, группа 2</t>
  </si>
  <si>
    <t>02.3.01.02-1014</t>
  </si>
  <si>
    <t>Песок природный II класс, средний, квадратные сита</t>
  </si>
  <si>
    <t>66</t>
  </si>
  <si>
    <t>01.3.02.09-0022</t>
  </si>
  <si>
    <t>Пропан-бутан смесь техническая</t>
  </si>
  <si>
    <t>04.3.01.09-0011</t>
  </si>
  <si>
    <t>Раствор готовый кладочный, цементный, М25</t>
  </si>
  <si>
    <t>67</t>
  </si>
  <si>
    <t>14.5.05.02-0001</t>
  </si>
  <si>
    <t>Олифа натуральная</t>
  </si>
  <si>
    <t>08.4.01.02-0013</t>
  </si>
  <si>
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</si>
  <si>
    <t>68</t>
  </si>
  <si>
    <t>11.1.03.06-0095</t>
  </si>
  <si>
    <t>Доска обрезная, хвойных пород, ширина 75-150 мм, толщина 44 мм и более, длина 4-6,5 м, сорт III</t>
  </si>
  <si>
    <t>01.7.04.09-0012</t>
  </si>
  <si>
    <t>Петля накладная</t>
  </si>
  <si>
    <t>69</t>
  </si>
  <si>
    <t>11.1.02.04-0031</t>
  </si>
  <si>
    <t>Лесоматериалы круглые, хвойных пород, для строительства, диаметр 14-24 см, длина 3-6,5 м</t>
  </si>
  <si>
    <t>13.2.03.01-0011</t>
  </si>
  <si>
    <t>Камень булыжный</t>
  </si>
  <si>
    <t>70</t>
  </si>
  <si>
    <t>01.2.01.02-0042</t>
  </si>
  <si>
    <t>Битумы нефтяные строительные кровельные БНК-90/30</t>
  </si>
  <si>
    <t>01.7.11.07-0034</t>
  </si>
  <si>
    <t>Электроды сварочные Э42А, диаметр 4 мм</t>
  </si>
  <si>
    <t>71</t>
  </si>
  <si>
    <t>01.8.01.07-0001</t>
  </si>
  <si>
    <t>Стекло жидкое калийное</t>
  </si>
  <si>
    <t>01.3.01.08-0002</t>
  </si>
  <si>
    <t>Топливо дизельное из малосернистых нефтей</t>
  </si>
  <si>
    <t>72</t>
  </si>
  <si>
    <t>01.7.20.08-0051</t>
  </si>
  <si>
    <t>Ветошь</t>
  </si>
  <si>
    <t>01.2.01.02-0031</t>
  </si>
  <si>
    <t>Битумы нефтяные строительные изоляционные БНИ-IV-3, БНИ-IV, БНИ-V</t>
  </si>
  <si>
    <t>73</t>
  </si>
  <si>
    <t>03.1.02.03-0011</t>
  </si>
  <si>
    <t>Известь строительная негашеная комовая, сорт I</t>
  </si>
  <si>
    <t>01.7.20.08-0111</t>
  </si>
  <si>
    <t>Рогожа</t>
  </si>
  <si>
    <t>м2</t>
  </si>
  <si>
    <t>74</t>
  </si>
  <si>
    <t>11.1.03.06-0091</t>
  </si>
  <si>
    <t>Доска обрезная, хвойных пород, ширина 75-150 мм, толщина 32-40 мм, длина 4-6,5 м, сорт III</t>
  </si>
  <si>
    <t>11.2.13.04-0012</t>
  </si>
  <si>
    <t>Щиты из досок, толщина 40 мм</t>
  </si>
  <si>
    <t>75</t>
  </si>
  <si>
    <t>08.3.11.01-0091</t>
  </si>
  <si>
    <t>Швеллеры № 40, марка стали Ст0</t>
  </si>
  <si>
    <t>14.5.09.07-0029</t>
  </si>
  <si>
    <t>Растворитель марки: Р-4</t>
  </si>
  <si>
    <t>76</t>
  </si>
  <si>
    <t>14.4.01.01-0003</t>
  </si>
  <si>
    <t>Грунтовка ГФ-021</t>
  </si>
  <si>
    <t>01.7.20.08-0071</t>
  </si>
  <si>
    <t>Канат пеньковый пропитанный</t>
  </si>
  <si>
    <t>77</t>
  </si>
  <si>
    <t>11.1.03.01-0077</t>
  </si>
  <si>
    <t>Бруски обрезные, хвойных пород, длина 4-6,5 м, ширина 75-150 мм, толщина 40-75 мм, сорт I</t>
  </si>
  <si>
    <t>08.2.02.11-0007</t>
  </si>
  <si>
    <t>Канат двойной свивки ТК, конструкции 6х19(1+6+12)+1 о.с., оцинкованный, из проволок марки В, маркировочная группа 1770 н/мм2, диаметр 5,5 мм</t>
  </si>
  <si>
    <t>10 м</t>
  </si>
  <si>
    <t>78</t>
  </si>
  <si>
    <t>08.3.03.06-0002</t>
  </si>
  <si>
    <t>Проволока горячекатаная в мотках, диаметр 6,3-6,5 мм</t>
  </si>
  <si>
    <t xml:space="preserve">Примечание: </t>
  </si>
  <si>
    <t xml:space="preserve">Сметная стоимость ресурсов принята на основании данных по объекту - представителя в ценах на 01.01.2000 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</si>
  <si>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</si>
  <si>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</si>
  <si>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</si>
  <si>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</si>
  <si>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</si>
  <si>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</si>
  <si>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</si>
  <si>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</si>
  <si>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</si>
  <si>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</si>
  <si>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</si>
  <si>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</si>
  <si>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</si>
  <si>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</si>
  <si>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</si>
  <si>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</si>
  <si>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</si>
  <si>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</si>
  <si>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</si>
  <si>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</si>
  <si>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</si>
  <si>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</si>
  <si>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</si>
  <si>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</si>
  <si>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</t>
  </si>
  <si>
    <t>Дополнительные затраты при производстве строительно-монтажных работ в зимнее время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</si>
  <si>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</si>
  <si>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</si>
  <si>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</si>
  <si>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</si>
  <si>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</si>
  <si>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</si>
  <si>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</si>
  <si>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</si>
  <si>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</si>
  <si>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</si>
  <si>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</si>
  <si>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Е.А. Князева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</si>
  <si>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</si>
  <si>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</si>
  <si>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</si>
  <si>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</si>
  <si>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</si>
  <si>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 xml:space="preserve">Наименование разрабатываемого показателя УНЦ -  </t>
  </si>
  <si>
    <t>№ пп.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</si>
  <si>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</si>
  <si>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</si>
  <si>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</si>
  <si>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</si>
  <si>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</si>
  <si>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(3,6)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</si>
  <si>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</si>
  <si>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</si>
  <si>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</si>
  <si>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</si>
  <si>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</si>
  <si>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</si>
  <si>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</si>
  <si>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</si>
  <si>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</si>
  <si>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</si>
  <si>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</si>
  <si>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</si>
  <si>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</si>
  <si>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</si>
  <si>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</si>
  <si>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</si>
  <si>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</si>
  <si>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%</t>
  </si>
  <si>
    <t>Сметная прибыль</t>
  </si>
  <si>
    <t>Итого СМР (с НР и СП)</t>
  </si>
  <si>
    <t>ВСЕГО СМР + ОБОРУДОВАНИЕ</t>
  </si>
  <si>
    <t>м</t>
  </si>
  <si>
    <t>Примечание:</t>
  </si>
  <si>
    <t>Стоимость основных показателей в текущем уровне цен принята на основании анализа ориентиров цены, проведенного по данным, предоставленным АО «ЦИУС ЕЭС» и Ген.подрядчиками, задействованными в реализации текущего проекта по актуализации УНЦ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</si>
  <si>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</si>
  <si>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</si>
  <si>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</si>
  <si>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</si>
  <si>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</si>
  <si>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</si>
  <si>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</si>
  <si>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</si>
  <si>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</si>
  <si>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</si>
  <si>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Код показателя</t>
  </si>
  <si>
    <t>Наименование показателя</t>
  </si>
  <si>
    <t>Наименование РМ, входящих в состав показателя</t>
  </si>
  <si>
    <t>Норматив цены на 01.01.2023, тыс.руб.</t>
  </si>
  <si>
    <t>У4-01</t>
  </si>
  <si>
    <t>УНЦ защитных ограждений ПС</t>
  </si>
  <si>
    <t>Составил ______________________      А.Р. Маркова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</si>
  <si>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</si>
  <si>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</si>
  <si>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</si>
  <si>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</si>
  <si>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</si>
  <si>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</si>
  <si>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</si>
  <si>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</si>
  <si>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</si>
  <si>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</si>
  <si>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</si>
  <si>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 xml:space="preserve">Приложение №1  Методики определения затрат на строительство временных зданий и сооружений   по приказу Минстроя РФ №332/пр от 19.06.2020  </t>
  </si>
  <si>
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</si>
  <si>
    <t>расчет</t>
  </si>
  <si>
    <t>Строительный контроль</t>
  </si>
  <si>
    <t>Постановление Правительства РФ от 21.06.10 г. № 468</t>
  </si>
  <si>
    <t>Авторский надзор</t>
  </si>
  <si>
    <t>Приказ от 4.08.2020 № 421/пр п.173</t>
  </si>
  <si>
    <t>Приказ от 4.08.2020 № 421/пр п.179</t>
  </si>
  <si>
    <t>Расчет размера средств на оплату труда рабочих-строителей в текущем уровне цен (ФОТр.тек.)</t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</si>
  <si>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</si>
  <si>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</si>
  <si>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</si>
  <si>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</si>
  <si>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</si>
  <si>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</si>
  <si>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</si>
  <si>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</si>
  <si>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t>С1ср</t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</si>
  <si>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</si>
  <si>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</si>
  <si>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</si>
  <si>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</si>
  <si>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t>tср</t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</si>
  <si>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</si>
  <si>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</si>
  <si>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</si>
  <si>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</si>
  <si>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</si>
  <si>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</si>
  <si>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</si>
  <si>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</si>
  <si>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</si>
  <si>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</si>
  <si>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t>КТ</t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</si>
  <si>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</si>
  <si>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</si>
  <si>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</si>
  <si>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t>Кинф</t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</si>
  <si>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</si>
  <si>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</si>
  <si>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</si>
  <si>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t>Размер средств на оплату труда рабочих-строителей в текущем уровне цен (ФОТр.тек.), руб/чел.-ч</t>
  </si>
  <si>
    <t>ФОТр.тек.</t>
  </si>
  <si>
    <t>(С1ср/tср*КТ*Т*Кув)*Кинф</t>
  </si>
  <si>
    <t>Методика расчета индексов изменения сметной стоимости строительства, утвержденной приказом Минстроя России от 05.06.2019 №326/пр, п.31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</si>
</sst>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₽_-;\-* #,##0.00\ _₽_-;_-* &quot;-&quot;??\ _₽_-;_-@_-"/>
    <numFmt numFmtId="164" formatCode="#,##0.0000"/>
    <numFmt numFmtId="165" formatCode="#,##0.00000"/>
    <numFmt numFmtId="166" formatCode="#,##0.0"/>
    <numFmt numFmtId="167" formatCode="#,##0.000"/>
    <numFmt numFmtId="168" formatCode="0.0000"/>
  </numFmts>
  <fonts count="17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i/>
      <sz val="10"/>
      <color rgb="FF000000"/>
      <name val="Arial"/>
    </font>
    <font>
      <sz val="12"/>
      <color rgb="FF000000"/>
      <name val="Calibri"/>
    </font>
    <font>
      <sz val="14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Calibri"/>
    </font>
    <font>
      <sz val="11"/>
      <color rgb="FF000000"/>
      <name val="Times New Roman"/>
    </font>
    <font>
      <i/>
      <sz val="9"/>
      <color rgb="FF000000"/>
      <name val="Arial"/>
    </font>
    <font>
      <sz val="10"/>
      <color rgb="FF000000"/>
      <name val="Times New Roman"/>
    </font>
    <font>
      <u/>
      <sz val="12"/>
      <color rgb="FF0000FF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justify" vertical="center"/>
    </xf>
    <xf numFmtId="4" fontId="0" fillId="0" borderId="0" xfId="0" applyNumberForma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top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horizontal="right" vertical="center"/>
    </xf>
    <xf numFmtId="10" fontId="1" fillId="0" borderId="0" xfId="0" applyNumberFormat="1" applyFont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4" fillId="0" borderId="0" xfId="0" applyNumberFormat="1" applyFont="1"/>
    <xf numFmtId="4" fontId="4" fillId="0" borderId="0" xfId="0" applyNumberFormat="1" applyFont="1"/>
    <xf numFmtId="4" fontId="1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10" fontId="0" fillId="0" borderId="0" xfId="0" applyNumberFormat="1"/>
    <xf numFmtId="0" fontId="13" fillId="0" borderId="1" xfId="0" applyFont="1" applyBorder="1" applyAlignment="1">
      <alignment horizontal="center" vertical="center" wrapText="1"/>
    </xf>
    <xf numFmtId="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1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4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justify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166" fontId="9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168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wrapText="1"/>
    </xf>
    <xf numFmtId="49" fontId="9" fillId="0" borderId="9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4" fontId="15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43" fontId="11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vertical="center" wrapText="1"/>
    </xf>
    <xf numFmtId="43" fontId="1" fillId="0" borderId="1" xfId="0" applyNumberFormat="1" applyFont="1" applyBorder="1" applyAlignment="1">
      <alignment horizontal="right" vertical="top" wrapText="1"/>
    </xf>
    <xf numFmtId="43" fontId="0" fillId="0" borderId="0" xfId="0" applyNumberFormat="1"/>
    <xf numFmtId="43" fontId="0" fillId="0" borderId="0" xfId="0" applyNumberFormat="1"/>
    <xf numFmtId="4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1"/>
  <sheetViews>
    <sheetView workbookViewId="0"/>
  </sheetViews>
  <sheetFormatPr defaultRowHeight="15" x14ac:dyDescent="0.25"/>
  <sheetData>
    <row r="3" spans="2:4" ht="15.75" x14ac:dyDescent="0.25">
      <c r="B3" s="87" t="s">
        <v>0</v>
      </c>
    </row>
    <row r="4" spans="2:4" ht="18.75" x14ac:dyDescent="0.25">
      <c r="B4" s="88" t="s">
        <v>1</v>
      </c>
    </row>
    <row r="5" spans="2:4" ht="409.5" x14ac:dyDescent="0.25">
      <c r="B5" s="89" t="s">
        <v>2</v>
      </c>
    </row>
    <row r="6" spans="2:4" ht="18.75" x14ac:dyDescent="0.25">
      <c r="B6" s="14"/>
      <c r="C6" s="14"/>
      <c r="D6" s="14"/>
    </row>
    <row r="7" spans="2:4" ht="189" x14ac:dyDescent="0.25">
      <c r="B7" s="86" t="s">
        <v>3</v>
      </c>
    </row>
    <row r="8" spans="2:4" ht="94.5" x14ac:dyDescent="0.25">
      <c r="B8" s="86" t="s">
        <v>4</v>
      </c>
    </row>
    <row r="9" spans="2:4" ht="78.75" x14ac:dyDescent="0.25">
      <c r="B9" s="86" t="s">
        <v>5</v>
      </c>
    </row>
    <row r="10" spans="2:4" ht="18.75" x14ac:dyDescent="0.25">
      <c r="B10" s="15"/>
    </row>
    <row r="11" spans="2:4" ht="47.25" x14ac:dyDescent="0.25">
      <c r="B11" s="93" t="s">
        <v>6</v>
      </c>
      <c r="C11" s="93" t="s">
        <v>7</v>
      </c>
      <c r="D11" s="93" t="s">
        <v>8</v>
      </c>
    </row>
    <row r="12" spans="2:4" ht="78.75" x14ac:dyDescent="0.25">
      <c r="B12" s="93">
        <v>1</v>
      </c>
      <c r="C12" s="16" t="s">
        <v>9</v>
      </c>
      <c r="D12" s="49" t="s">
        <v>10</v>
      </c>
    </row>
    <row r="13" spans="2:4" ht="126" x14ac:dyDescent="0.25">
      <c r="B13" s="93">
        <v>2</v>
      </c>
      <c r="C13" s="16" t="s">
        <v>11</v>
      </c>
      <c r="D13" s="49" t="s">
        <v>12</v>
      </c>
    </row>
    <row r="14" spans="2:4" ht="78.75" x14ac:dyDescent="0.25">
      <c r="B14" s="93">
        <v>3</v>
      </c>
      <c r="C14" s="16" t="s">
        <v>13</v>
      </c>
      <c r="D14" s="49" t="s">
        <v>14</v>
      </c>
    </row>
    <row r="15" spans="2:4" ht="47.25" x14ac:dyDescent="0.25">
      <c r="B15" s="93">
        <v>4</v>
      </c>
      <c r="C15" s="16" t="s">
        <v>15</v>
      </c>
      <c r="D15" s="52">
        <v>1214</v>
      </c>
    </row>
    <row r="16" spans="2:4" ht="393.75" x14ac:dyDescent="0.25">
      <c r="B16" s="93">
        <v>5</v>
      </c>
      <c r="C16" s="61" t="s">
        <v>16</v>
      </c>
      <c r="D16" s="93" t="s">
        <v>17</v>
      </c>
    </row>
    <row r="17" spans="2:4" ht="378" x14ac:dyDescent="0.25">
      <c r="B17" s="93">
        <v>6</v>
      </c>
      <c r="C17" s="61" t="s">
        <v>18</v>
      </c>
      <c r="D17" s="115">
        <f>D18</f>
        <v>5401.1306338000004</v>
      </c>
    </row>
    <row r="18" spans="2:4" ht="78.75" x14ac:dyDescent="0.25">
      <c r="B18" s="11" t="s">
        <v>19</v>
      </c>
      <c r="C18" s="16" t="s">
        <v>20</v>
      </c>
      <c r="D18" s="115">
        <f>'Прил.2 Расч стоим'!F12</f>
        <v>5401.1306338000004</v>
      </c>
    </row>
    <row r="19" spans="2:4" ht="63" x14ac:dyDescent="0.25">
      <c r="B19" s="11" t="s">
        <v>21</v>
      </c>
      <c r="C19" s="16" t="s">
        <v>22</v>
      </c>
      <c r="D19" s="115"/>
    </row>
    <row r="20" spans="2:4" ht="63" x14ac:dyDescent="0.25">
      <c r="B20" s="11" t="s">
        <v>23</v>
      </c>
      <c r="C20" s="16" t="s">
        <v>24</v>
      </c>
      <c r="D20" s="115"/>
    </row>
    <row r="21" spans="2:4" ht="94.5" x14ac:dyDescent="0.25">
      <c r="B21" s="11" t="s">
        <v>25</v>
      </c>
      <c r="C21" s="16" t="s">
        <v>26</v>
      </c>
      <c r="D21" s="115"/>
    </row>
    <row r="22" spans="2:4" ht="63" x14ac:dyDescent="0.25">
      <c r="B22" s="93">
        <v>7</v>
      </c>
      <c r="C22" s="16" t="s">
        <v>27</v>
      </c>
      <c r="D22" s="17" t="s">
        <v>28</v>
      </c>
    </row>
    <row r="23" spans="2:4" ht="409.5" x14ac:dyDescent="0.25">
      <c r="B23" s="93">
        <v>8</v>
      </c>
      <c r="C23" s="61" t="s">
        <v>29</v>
      </c>
      <c r="D23" s="18">
        <f>D17</f>
        <v>5401.1306338000004</v>
      </c>
    </row>
    <row r="24" spans="2:4" ht="204.75" x14ac:dyDescent="0.25">
      <c r="B24" s="93">
        <v>9</v>
      </c>
      <c r="C24" s="61" t="s">
        <v>30</v>
      </c>
      <c r="D24" s="18">
        <f>D17/D15</f>
        <v>4.4490367658978585</v>
      </c>
    </row>
    <row r="25" spans="2:4" ht="15.75" x14ac:dyDescent="0.25">
      <c r="B25" s="8"/>
      <c r="C25" s="9"/>
      <c r="D25" s="9"/>
    </row>
    <row r="26" spans="2:4" x14ac:dyDescent="0.25">
      <c r="B26" s="53" t="s">
        <v>31</v>
      </c>
      <c r="C26" s="59"/>
    </row>
    <row r="27" spans="2:4" x14ac:dyDescent="0.25">
      <c r="B27" s="60" t="s">
        <v>32</v>
      </c>
      <c r="C27" s="59"/>
    </row>
    <row r="28" spans="2:4" x14ac:dyDescent="0.25">
      <c r="B28" s="53"/>
      <c r="C28" s="59"/>
    </row>
    <row r="29" spans="2:4" x14ac:dyDescent="0.25">
      <c r="B29" s="53" t="s">
        <v>33</v>
      </c>
      <c r="C29" s="59"/>
    </row>
    <row r="30" spans="2:4" x14ac:dyDescent="0.25">
      <c r="B30" s="60" t="s">
        <v>34</v>
      </c>
      <c r="C30" s="59"/>
    </row>
    <row r="31" spans="2:4" ht="15.75" x14ac:dyDescent="0.25">
      <c r="B31" s="9"/>
      <c r="C31" s="9"/>
      <c r="D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22"/>
  <sheetViews>
    <sheetView workbookViewId="0"/>
  </sheetViews>
  <sheetFormatPr defaultRowHeight="15" x14ac:dyDescent="0.25"/>
  <sheetData>
    <row r="3" spans="2:11" ht="15.75" x14ac:dyDescent="0.25">
      <c r="B3" s="87" t="s">
        <v>35</v>
      </c>
    </row>
    <row r="4" spans="2:11" ht="15.75" x14ac:dyDescent="0.25">
      <c r="B4" s="92" t="s">
        <v>36</v>
      </c>
    </row>
    <row r="5" spans="2:11" ht="15.7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2:11" ht="189" x14ac:dyDescent="0.25">
      <c r="B6" s="86" t="s">
        <v>37</v>
      </c>
    </row>
    <row r="7" spans="2:11" ht="78.75" x14ac:dyDescent="0.25">
      <c r="B7" s="86" t="str">
        <f>'Прил.1 Сравнит табл'!B9:D9</f>
        <v>Единица измерения  — 1 м</v>
      </c>
    </row>
    <row r="8" spans="2:11" ht="18.75" x14ac:dyDescent="0.25">
      <c r="B8" s="15"/>
    </row>
    <row r="9" spans="2:11" ht="409.5" x14ac:dyDescent="0.25">
      <c r="B9" s="93" t="s">
        <v>6</v>
      </c>
      <c r="C9" s="93" t="s">
        <v>38</v>
      </c>
      <c r="D9" s="93" t="s">
        <v>39</v>
      </c>
      <c r="E9" s="116"/>
      <c r="F9" s="116"/>
      <c r="G9" s="116"/>
      <c r="H9" s="116"/>
      <c r="I9" s="116"/>
      <c r="J9" s="117"/>
    </row>
    <row r="10" spans="2:11" ht="157.5" x14ac:dyDescent="0.25">
      <c r="B10" s="118"/>
      <c r="C10" s="118"/>
      <c r="D10" s="93" t="s">
        <v>40</v>
      </c>
      <c r="E10" s="93" t="s">
        <v>41</v>
      </c>
      <c r="F10" s="93" t="s">
        <v>42</v>
      </c>
      <c r="G10" s="116"/>
      <c r="H10" s="116"/>
      <c r="I10" s="116"/>
      <c r="J10" s="117"/>
    </row>
    <row r="11" spans="2:11" ht="47.25" x14ac:dyDescent="0.25">
      <c r="B11" s="119"/>
      <c r="C11" s="119"/>
      <c r="D11" s="119"/>
      <c r="E11" s="119"/>
      <c r="F11" s="94" t="s">
        <v>43</v>
      </c>
      <c r="G11" s="94" t="s">
        <v>44</v>
      </c>
      <c r="H11" s="94" t="s">
        <v>45</v>
      </c>
      <c r="I11" s="94" t="s">
        <v>46</v>
      </c>
      <c r="J11" s="94" t="s">
        <v>47</v>
      </c>
    </row>
    <row r="12" spans="2:11" ht="63" x14ac:dyDescent="0.25">
      <c r="B12" s="75"/>
      <c r="C12" s="75" t="s">
        <v>48</v>
      </c>
      <c r="D12" s="75"/>
      <c r="E12" s="75"/>
      <c r="F12" s="24">
        <v>5401.1306338000004</v>
      </c>
      <c r="G12" s="117"/>
      <c r="H12" s="75"/>
      <c r="I12" s="75"/>
      <c r="J12" s="75"/>
    </row>
    <row r="13" spans="2:11" ht="63" x14ac:dyDescent="0.25">
      <c r="B13" s="90" t="s">
        <v>49</v>
      </c>
      <c r="C13" s="120"/>
      <c r="D13" s="120"/>
      <c r="E13" s="121"/>
      <c r="F13" s="122">
        <f>F12</f>
        <v>5401.1306338000004</v>
      </c>
      <c r="G13" s="117"/>
      <c r="H13" s="74"/>
      <c r="I13" s="74"/>
      <c r="J13" s="74"/>
    </row>
    <row r="14" spans="2:11" ht="157.5" x14ac:dyDescent="0.25">
      <c r="B14" s="91" t="s">
        <v>50</v>
      </c>
      <c r="C14" s="116"/>
      <c r="D14" s="116"/>
      <c r="E14" s="117"/>
      <c r="F14" s="122">
        <f>F13</f>
        <v>5401.1306338000004</v>
      </c>
      <c r="G14" s="117"/>
      <c r="H14" s="12"/>
      <c r="I14" s="12"/>
      <c r="J14" s="12">
        <f>F12</f>
        <v>5401.1306338000004</v>
      </c>
    </row>
    <row r="15" spans="2:11" ht="18.75" x14ac:dyDescent="0.25">
      <c r="B15" s="15"/>
    </row>
    <row r="18" spans="3:4" x14ac:dyDescent="0.25">
      <c r="C18" s="53" t="s">
        <v>51</v>
      </c>
      <c r="D18" s="59"/>
    </row>
    <row r="19" spans="3:4" x14ac:dyDescent="0.25">
      <c r="C19" s="60" t="s">
        <v>32</v>
      </c>
      <c r="D19" s="59"/>
    </row>
    <row r="20" spans="3:4" x14ac:dyDescent="0.25">
      <c r="C20" s="53"/>
      <c r="D20" s="59"/>
    </row>
    <row r="21" spans="3:4" x14ac:dyDescent="0.25">
      <c r="C21" s="53" t="s">
        <v>33</v>
      </c>
      <c r="D21" s="59"/>
    </row>
    <row r="22" spans="3:4" x14ac:dyDescent="0.25">
      <c r="C22" s="60" t="s">
        <v>34</v>
      </c>
      <c r="D22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46"/>
  <sheetViews>
    <sheetView workbookViewId="0"/>
  </sheetViews>
  <sheetFormatPr defaultRowHeight="15" x14ac:dyDescent="0.25"/>
  <sheetData>
    <row r="2" spans="1:8" ht="15.75" x14ac:dyDescent="0.25">
      <c r="A2" s="87" t="s">
        <v>52</v>
      </c>
    </row>
    <row r="3" spans="1:8" ht="18.75" x14ac:dyDescent="0.25">
      <c r="A3" s="88" t="s">
        <v>53</v>
      </c>
    </row>
    <row r="4" spans="1:8" ht="18.75" x14ac:dyDescent="0.25">
      <c r="A4" s="88"/>
      <c r="B4" s="88"/>
      <c r="C4" s="88"/>
      <c r="D4" s="88"/>
      <c r="E4" s="88"/>
      <c r="F4" s="88"/>
      <c r="G4" s="88"/>
      <c r="H4" s="88"/>
    </row>
    <row r="5" spans="1:8" ht="18.75" x14ac:dyDescent="0.25">
      <c r="A5" s="15"/>
    </row>
    <row r="6" spans="1:8" ht="15.75" x14ac:dyDescent="0.25">
      <c r="A6" s="96" t="s">
        <v>37</v>
      </c>
    </row>
    <row r="7" spans="1:8" ht="15.75" x14ac:dyDescent="0.25">
      <c r="A7" s="96"/>
      <c r="B7" s="96"/>
      <c r="C7" s="96"/>
      <c r="D7" s="96"/>
      <c r="E7" s="96"/>
      <c r="F7" s="96"/>
      <c r="G7" s="96"/>
      <c r="H7" s="96"/>
    </row>
    <row r="8" spans="1:8" ht="15.75" x14ac:dyDescent="0.25">
      <c r="A8" s="96"/>
      <c r="B8" s="96"/>
      <c r="C8" s="96"/>
      <c r="D8" s="96"/>
      <c r="E8" s="96"/>
      <c r="F8" s="96"/>
      <c r="G8" s="96"/>
      <c r="H8" s="96"/>
    </row>
    <row r="9" spans="1:8" ht="126" x14ac:dyDescent="0.25">
      <c r="A9" s="93" t="s">
        <v>54</v>
      </c>
      <c r="B9" s="93" t="s">
        <v>55</v>
      </c>
      <c r="C9" s="93" t="s">
        <v>56</v>
      </c>
      <c r="D9" s="93" t="s">
        <v>57</v>
      </c>
      <c r="E9" s="93" t="s">
        <v>58</v>
      </c>
      <c r="F9" s="93" t="s">
        <v>59</v>
      </c>
      <c r="G9" s="93" t="s">
        <v>60</v>
      </c>
      <c r="H9" s="117"/>
    </row>
    <row r="10" spans="1:8" ht="31.5" x14ac:dyDescent="0.25">
      <c r="A10" s="119"/>
      <c r="B10" s="119"/>
      <c r="C10" s="119"/>
      <c r="D10" s="119"/>
      <c r="E10" s="119"/>
      <c r="F10" s="119"/>
      <c r="G10" s="93" t="s">
        <v>61</v>
      </c>
      <c r="H10" s="93" t="s">
        <v>62</v>
      </c>
    </row>
    <row r="11" spans="1:8" ht="15.75" x14ac:dyDescent="0.25">
      <c r="A11" s="93">
        <v>1</v>
      </c>
      <c r="B11" s="24"/>
      <c r="C11" s="93">
        <v>2</v>
      </c>
      <c r="D11" s="93" t="s">
        <v>63</v>
      </c>
      <c r="E11" s="93">
        <v>4</v>
      </c>
      <c r="F11" s="93">
        <v>5</v>
      </c>
      <c r="G11" s="24">
        <v>6</v>
      </c>
      <c r="H11" s="24">
        <v>7</v>
      </c>
    </row>
    <row r="12" spans="1:8" ht="38.25" x14ac:dyDescent="0.25">
      <c r="A12" s="98" t="s">
        <v>64</v>
      </c>
      <c r="B12" s="116"/>
      <c r="C12" s="116"/>
      <c r="D12" s="116"/>
      <c r="E12" s="116"/>
      <c r="F12" s="123">
        <v>8931.4471880000001</v>
      </c>
      <c r="G12" s="25"/>
      <c r="H12" s="26">
        <f>SUM(H13:H30)</f>
        <v>82240.840000000011</v>
      </c>
    </row>
    <row r="13" spans="1:8" ht="89.25" x14ac:dyDescent="0.25">
      <c r="A13" s="21">
        <v>1</v>
      </c>
      <c r="B13" s="27"/>
      <c r="C13" s="21" t="s">
        <v>65</v>
      </c>
      <c r="D13" s="22" t="s">
        <v>66</v>
      </c>
      <c r="E13" s="114" t="s">
        <v>67</v>
      </c>
      <c r="F13" s="114">
        <v>4731.6620000000003</v>
      </c>
      <c r="G13" s="19">
        <v>9.6199999999999992</v>
      </c>
      <c r="H13" s="19">
        <f t="shared" ref="H13:H30" si="0">ROUND(F13*G13,2)</f>
        <v>45518.59</v>
      </c>
    </row>
    <row r="14" spans="1:8" ht="89.25" x14ac:dyDescent="0.25">
      <c r="A14" s="21">
        <f>A13+1</f>
        <v>2</v>
      </c>
      <c r="B14" s="27"/>
      <c r="C14" s="21" t="s">
        <v>68</v>
      </c>
      <c r="D14" s="22" t="s">
        <v>69</v>
      </c>
      <c r="E14" s="114" t="s">
        <v>67</v>
      </c>
      <c r="F14" s="114">
        <v>2156.5101100000002</v>
      </c>
      <c r="G14" s="19">
        <v>8.86</v>
      </c>
      <c r="H14" s="19">
        <f t="shared" si="0"/>
        <v>19106.68</v>
      </c>
    </row>
    <row r="15" spans="1:8" ht="89.25" x14ac:dyDescent="0.25">
      <c r="A15" s="21">
        <v>2</v>
      </c>
      <c r="B15" s="27"/>
      <c r="C15" s="21" t="s">
        <v>70</v>
      </c>
      <c r="D15" s="22" t="s">
        <v>71</v>
      </c>
      <c r="E15" s="114" t="s">
        <v>67</v>
      </c>
      <c r="F15" s="114">
        <v>929.31086000000005</v>
      </c>
      <c r="G15" s="19">
        <v>7.94</v>
      </c>
      <c r="H15" s="19">
        <f t="shared" si="0"/>
        <v>7378.73</v>
      </c>
    </row>
    <row r="16" spans="1:8" ht="89.25" x14ac:dyDescent="0.25">
      <c r="A16" s="21">
        <f>A15+1</f>
        <v>3</v>
      </c>
      <c r="B16" s="27"/>
      <c r="C16" s="21" t="s">
        <v>72</v>
      </c>
      <c r="D16" s="22" t="s">
        <v>73</v>
      </c>
      <c r="E16" s="114" t="s">
        <v>67</v>
      </c>
      <c r="F16" s="114">
        <v>313.00560000000002</v>
      </c>
      <c r="G16" s="19">
        <v>9.2899999999999991</v>
      </c>
      <c r="H16" s="19">
        <f t="shared" si="0"/>
        <v>2907.82</v>
      </c>
    </row>
    <row r="17" spans="1:12" ht="89.25" x14ac:dyDescent="0.25">
      <c r="A17" s="21">
        <v>3</v>
      </c>
      <c r="B17" s="27"/>
      <c r="C17" s="21" t="s">
        <v>74</v>
      </c>
      <c r="D17" s="22" t="s">
        <v>75</v>
      </c>
      <c r="E17" s="114" t="s">
        <v>67</v>
      </c>
      <c r="F17" s="114">
        <v>217.93600000000001</v>
      </c>
      <c r="G17" s="19">
        <v>9.51</v>
      </c>
      <c r="H17" s="19">
        <f t="shared" si="0"/>
        <v>2072.5700000000002</v>
      </c>
    </row>
    <row r="18" spans="1:12" ht="89.25" x14ac:dyDescent="0.25">
      <c r="A18" s="21">
        <f>A17+1</f>
        <v>4</v>
      </c>
      <c r="B18" s="27"/>
      <c r="C18" s="21" t="s">
        <v>76</v>
      </c>
      <c r="D18" s="22" t="s">
        <v>77</v>
      </c>
      <c r="E18" s="114" t="s">
        <v>67</v>
      </c>
      <c r="F18" s="114">
        <v>148.84792999999999</v>
      </c>
      <c r="G18" s="19">
        <v>10.210000000000001</v>
      </c>
      <c r="H18" s="19">
        <f t="shared" si="0"/>
        <v>1519.74</v>
      </c>
    </row>
    <row r="19" spans="1:12" ht="89.25" x14ac:dyDescent="0.25">
      <c r="A19" s="21">
        <v>4</v>
      </c>
      <c r="B19" s="27"/>
      <c r="C19" s="21" t="s">
        <v>78</v>
      </c>
      <c r="D19" s="22" t="s">
        <v>79</v>
      </c>
      <c r="E19" s="114" t="s">
        <v>67</v>
      </c>
      <c r="F19" s="114">
        <v>146.16200000000001</v>
      </c>
      <c r="G19" s="19">
        <v>8.3800000000000008</v>
      </c>
      <c r="H19" s="19">
        <f t="shared" si="0"/>
        <v>1224.8399999999999</v>
      </c>
    </row>
    <row r="20" spans="1:12" ht="89.25" x14ac:dyDescent="0.25">
      <c r="A20" s="21">
        <f>A19+1</f>
        <v>5</v>
      </c>
      <c r="B20" s="27"/>
      <c r="C20" s="21" t="s">
        <v>80</v>
      </c>
      <c r="D20" s="22" t="s">
        <v>81</v>
      </c>
      <c r="E20" s="114" t="s">
        <v>67</v>
      </c>
      <c r="F20" s="114">
        <v>122.4</v>
      </c>
      <c r="G20" s="19">
        <v>8.17</v>
      </c>
      <c r="H20" s="19">
        <f t="shared" si="0"/>
        <v>1000.01</v>
      </c>
    </row>
    <row r="21" spans="1:12" ht="89.25" x14ac:dyDescent="0.25">
      <c r="A21" s="21">
        <v>5</v>
      </c>
      <c r="B21" s="27"/>
      <c r="C21" s="21" t="s">
        <v>82</v>
      </c>
      <c r="D21" s="22" t="s">
        <v>83</v>
      </c>
      <c r="E21" s="114" t="s">
        <v>67</v>
      </c>
      <c r="F21" s="114">
        <v>53.381</v>
      </c>
      <c r="G21" s="19">
        <v>8.31</v>
      </c>
      <c r="H21" s="19">
        <f t="shared" si="0"/>
        <v>443.6</v>
      </c>
    </row>
    <row r="22" spans="1:12" ht="89.25" x14ac:dyDescent="0.25">
      <c r="A22" s="21">
        <f>A21+1</f>
        <v>6</v>
      </c>
      <c r="B22" s="27"/>
      <c r="C22" s="21" t="s">
        <v>84</v>
      </c>
      <c r="D22" s="22" t="s">
        <v>85</v>
      </c>
      <c r="E22" s="114" t="s">
        <v>67</v>
      </c>
      <c r="F22" s="114">
        <v>31.427199999999999</v>
      </c>
      <c r="G22" s="19">
        <v>10.5</v>
      </c>
      <c r="H22" s="19">
        <f t="shared" si="0"/>
        <v>329.99</v>
      </c>
    </row>
    <row r="23" spans="1:12" ht="89.25" x14ac:dyDescent="0.25">
      <c r="A23" s="21">
        <v>6</v>
      </c>
      <c r="B23" s="27"/>
      <c r="C23" s="21" t="s">
        <v>86</v>
      </c>
      <c r="D23" s="22" t="s">
        <v>87</v>
      </c>
      <c r="E23" s="114" t="s">
        <v>67</v>
      </c>
      <c r="F23" s="114">
        <v>30.373899999999999</v>
      </c>
      <c r="G23" s="19">
        <v>8.74</v>
      </c>
      <c r="H23" s="19">
        <f t="shared" si="0"/>
        <v>265.47000000000003</v>
      </c>
    </row>
    <row r="24" spans="1:12" ht="89.25" x14ac:dyDescent="0.25">
      <c r="A24" s="21">
        <f>A23+1</f>
        <v>7</v>
      </c>
      <c r="B24" s="27"/>
      <c r="C24" s="21" t="s">
        <v>88</v>
      </c>
      <c r="D24" s="22" t="s">
        <v>89</v>
      </c>
      <c r="E24" s="114" t="s">
        <v>67</v>
      </c>
      <c r="F24" s="114">
        <v>23.196999999999999</v>
      </c>
      <c r="G24" s="19">
        <v>9.4</v>
      </c>
      <c r="H24" s="19">
        <f t="shared" si="0"/>
        <v>218.05</v>
      </c>
    </row>
    <row r="25" spans="1:12" ht="89.25" x14ac:dyDescent="0.25">
      <c r="A25" s="21">
        <v>7</v>
      </c>
      <c r="B25" s="27"/>
      <c r="C25" s="21" t="s">
        <v>90</v>
      </c>
      <c r="D25" s="22" t="s">
        <v>91</v>
      </c>
      <c r="E25" s="114" t="s">
        <v>67</v>
      </c>
      <c r="F25" s="114">
        <v>19.402000000000001</v>
      </c>
      <c r="G25" s="19">
        <v>9.76</v>
      </c>
      <c r="H25" s="19">
        <f t="shared" si="0"/>
        <v>189.36</v>
      </c>
    </row>
    <row r="26" spans="1:12" ht="89.25" x14ac:dyDescent="0.25">
      <c r="A26" s="21">
        <f>A25+1</f>
        <v>8</v>
      </c>
      <c r="B26" s="27"/>
      <c r="C26" s="21" t="s">
        <v>92</v>
      </c>
      <c r="D26" s="22" t="s">
        <v>93</v>
      </c>
      <c r="E26" s="114" t="s">
        <v>67</v>
      </c>
      <c r="F26" s="114">
        <v>1.91614</v>
      </c>
      <c r="G26" s="19">
        <v>7.8</v>
      </c>
      <c r="H26" s="19">
        <f t="shared" si="0"/>
        <v>14.95</v>
      </c>
    </row>
    <row r="27" spans="1:12" ht="89.25" x14ac:dyDescent="0.25">
      <c r="A27" s="21">
        <v>8</v>
      </c>
      <c r="B27" s="27"/>
      <c r="C27" s="21" t="s">
        <v>94</v>
      </c>
      <c r="D27" s="22" t="s">
        <v>95</v>
      </c>
      <c r="E27" s="114" t="s">
        <v>67</v>
      </c>
      <c r="F27" s="114">
        <v>1.61328</v>
      </c>
      <c r="G27" s="19">
        <v>8.5299999999999994</v>
      </c>
      <c r="H27" s="19">
        <f t="shared" si="0"/>
        <v>13.76</v>
      </c>
    </row>
    <row r="28" spans="1:12" ht="89.25" x14ac:dyDescent="0.25">
      <c r="A28" s="21">
        <f>A27+1</f>
        <v>9</v>
      </c>
      <c r="B28" s="27"/>
      <c r="C28" s="21" t="s">
        <v>96</v>
      </c>
      <c r="D28" s="22" t="s">
        <v>97</v>
      </c>
      <c r="E28" s="114" t="s">
        <v>67</v>
      </c>
      <c r="F28" s="114">
        <v>1.4172480000000001</v>
      </c>
      <c r="G28" s="19">
        <v>9.18</v>
      </c>
      <c r="H28" s="19">
        <f t="shared" si="0"/>
        <v>13.01</v>
      </c>
    </row>
    <row r="29" spans="1:12" ht="89.25" x14ac:dyDescent="0.25">
      <c r="A29" s="21">
        <v>9</v>
      </c>
      <c r="B29" s="27"/>
      <c r="C29" s="21" t="s">
        <v>98</v>
      </c>
      <c r="D29" s="22" t="s">
        <v>99</v>
      </c>
      <c r="E29" s="114" t="s">
        <v>67</v>
      </c>
      <c r="F29" s="114">
        <v>1.59</v>
      </c>
      <c r="G29" s="19">
        <v>7.5</v>
      </c>
      <c r="H29" s="19">
        <f t="shared" si="0"/>
        <v>11.93</v>
      </c>
    </row>
    <row r="30" spans="1:12" ht="89.25" x14ac:dyDescent="0.25">
      <c r="A30" s="21">
        <f>A29+1</f>
        <v>10</v>
      </c>
      <c r="B30" s="27"/>
      <c r="C30" s="21" t="s">
        <v>100</v>
      </c>
      <c r="D30" s="22" t="s">
        <v>101</v>
      </c>
      <c r="E30" s="114" t="s">
        <v>67</v>
      </c>
      <c r="F30" s="114">
        <v>1.2949200000000001</v>
      </c>
      <c r="G30" s="19">
        <v>9.07</v>
      </c>
      <c r="H30" s="19">
        <f t="shared" si="0"/>
        <v>11.74</v>
      </c>
    </row>
    <row r="31" spans="1:12" ht="51" x14ac:dyDescent="0.25">
      <c r="A31" s="97" t="s">
        <v>102</v>
      </c>
      <c r="B31" s="116"/>
      <c r="C31" s="116"/>
      <c r="D31" s="116"/>
      <c r="E31" s="117"/>
      <c r="F31" s="25"/>
      <c r="G31" s="25"/>
      <c r="H31" s="123">
        <f>H32</f>
        <v>10485.61</v>
      </c>
    </row>
    <row r="32" spans="1:12" ht="51" x14ac:dyDescent="0.25">
      <c r="A32" s="20">
        <v>11</v>
      </c>
      <c r="B32" s="27"/>
      <c r="C32" s="21">
        <v>2</v>
      </c>
      <c r="D32" s="22" t="s">
        <v>102</v>
      </c>
      <c r="E32" s="114" t="s">
        <v>67</v>
      </c>
      <c r="F32" s="114">
        <v>850.566734</v>
      </c>
      <c r="G32" s="19"/>
      <c r="H32" s="124">
        <v>10485.61</v>
      </c>
      <c r="J32" s="125"/>
      <c r="L32" s="13"/>
    </row>
    <row r="33" spans="1:9" ht="51" x14ac:dyDescent="0.25">
      <c r="A33" s="97" t="s">
        <v>103</v>
      </c>
      <c r="B33" s="116"/>
      <c r="C33" s="116"/>
      <c r="D33" s="116"/>
      <c r="E33" s="117"/>
      <c r="F33" s="25"/>
      <c r="G33" s="25"/>
      <c r="H33" s="123">
        <f>SUM(H34:H64)</f>
        <v>77648.489999999947</v>
      </c>
    </row>
    <row r="34" spans="1:9" ht="89.25" x14ac:dyDescent="0.25">
      <c r="A34" s="21" t="s">
        <v>104</v>
      </c>
      <c r="B34" s="27"/>
      <c r="C34" s="21" t="s">
        <v>105</v>
      </c>
      <c r="D34" s="22" t="s">
        <v>106</v>
      </c>
      <c r="E34" s="114" t="s">
        <v>107</v>
      </c>
      <c r="F34" s="21">
        <v>526.16455299999996</v>
      </c>
      <c r="G34" s="23">
        <v>111.99</v>
      </c>
      <c r="H34" s="19">
        <f t="shared" ref="H34:H64" si="1">ROUND(F34*G34,2)</f>
        <v>58925.17</v>
      </c>
      <c r="I34" s="48"/>
    </row>
    <row r="35" spans="1:9" ht="89.25" x14ac:dyDescent="0.25">
      <c r="A35" s="21" t="s">
        <v>108</v>
      </c>
      <c r="B35" s="27"/>
      <c r="C35" s="21" t="s">
        <v>109</v>
      </c>
      <c r="D35" s="22" t="s">
        <v>110</v>
      </c>
      <c r="E35" s="114" t="s">
        <v>107</v>
      </c>
      <c r="F35" s="21">
        <v>60.862153999999997</v>
      </c>
      <c r="G35" s="23">
        <v>65.709999999999994</v>
      </c>
      <c r="H35" s="19">
        <f t="shared" si="1"/>
        <v>3999.25</v>
      </c>
      <c r="I35" s="48"/>
    </row>
    <row r="36" spans="1:9" ht="102" x14ac:dyDescent="0.25">
      <c r="A36" s="21" t="s">
        <v>111</v>
      </c>
      <c r="B36" s="27"/>
      <c r="C36" s="21" t="s">
        <v>112</v>
      </c>
      <c r="D36" s="22" t="s">
        <v>113</v>
      </c>
      <c r="E36" s="114" t="s">
        <v>107</v>
      </c>
      <c r="F36" s="21">
        <v>474.221655</v>
      </c>
      <c r="G36" s="23">
        <v>8.1</v>
      </c>
      <c r="H36" s="19">
        <f t="shared" si="1"/>
        <v>3841.2</v>
      </c>
      <c r="I36" s="48"/>
    </row>
    <row r="37" spans="1:9" ht="63.75" x14ac:dyDescent="0.25">
      <c r="A37" s="21" t="s">
        <v>114</v>
      </c>
      <c r="B37" s="27"/>
      <c r="C37" s="21" t="s">
        <v>115</v>
      </c>
      <c r="D37" s="22" t="s">
        <v>116</v>
      </c>
      <c r="E37" s="114" t="s">
        <v>107</v>
      </c>
      <c r="F37" s="21">
        <v>129.131</v>
      </c>
      <c r="G37" s="23">
        <v>17.559999999999999</v>
      </c>
      <c r="H37" s="19">
        <f t="shared" si="1"/>
        <v>2267.54</v>
      </c>
    </row>
    <row r="38" spans="1:9" ht="229.5" x14ac:dyDescent="0.25">
      <c r="A38" s="21" t="s">
        <v>117</v>
      </c>
      <c r="B38" s="27"/>
      <c r="C38" s="21" t="s">
        <v>118</v>
      </c>
      <c r="D38" s="22" t="s">
        <v>119</v>
      </c>
      <c r="E38" s="114" t="s">
        <v>107</v>
      </c>
      <c r="F38" s="21">
        <v>23.602599999999999</v>
      </c>
      <c r="G38" s="23">
        <v>90</v>
      </c>
      <c r="H38" s="19">
        <f t="shared" si="1"/>
        <v>2124.23</v>
      </c>
    </row>
    <row r="39" spans="1:9" ht="140.25" x14ac:dyDescent="0.25">
      <c r="A39" s="21" t="s">
        <v>120</v>
      </c>
      <c r="B39" s="27"/>
      <c r="C39" s="21" t="s">
        <v>121</v>
      </c>
      <c r="D39" s="22" t="s">
        <v>122</v>
      </c>
      <c r="E39" s="114" t="s">
        <v>107</v>
      </c>
      <c r="F39" s="21">
        <v>55</v>
      </c>
      <c r="G39" s="23">
        <v>27.42</v>
      </c>
      <c r="H39" s="19">
        <f t="shared" si="1"/>
        <v>1508.1</v>
      </c>
    </row>
    <row r="40" spans="1:9" ht="153" x14ac:dyDescent="0.25">
      <c r="A40" s="21" t="s">
        <v>123</v>
      </c>
      <c r="B40" s="27"/>
      <c r="C40" s="21" t="s">
        <v>124</v>
      </c>
      <c r="D40" s="22" t="s">
        <v>125</v>
      </c>
      <c r="E40" s="114" t="s">
        <v>107</v>
      </c>
      <c r="F40" s="21">
        <v>19.67754</v>
      </c>
      <c r="G40" s="23">
        <v>70.010000000000005</v>
      </c>
      <c r="H40" s="19">
        <f t="shared" si="1"/>
        <v>1377.62</v>
      </c>
    </row>
    <row r="41" spans="1:9" ht="89.25" x14ac:dyDescent="0.25">
      <c r="A41" s="21" t="s">
        <v>126</v>
      </c>
      <c r="B41" s="27"/>
      <c r="C41" s="21" t="s">
        <v>127</v>
      </c>
      <c r="D41" s="22" t="s">
        <v>128</v>
      </c>
      <c r="E41" s="114" t="s">
        <v>107</v>
      </c>
      <c r="F41" s="21">
        <v>7.2605000000000004</v>
      </c>
      <c r="G41" s="23">
        <v>85.84</v>
      </c>
      <c r="H41" s="19">
        <f t="shared" si="1"/>
        <v>623.24</v>
      </c>
    </row>
    <row r="42" spans="1:9" ht="76.5" x14ac:dyDescent="0.25">
      <c r="A42" s="21" t="s">
        <v>129</v>
      </c>
      <c r="B42" s="27"/>
      <c r="C42" s="21" t="s">
        <v>130</v>
      </c>
      <c r="D42" s="22" t="s">
        <v>131</v>
      </c>
      <c r="E42" s="114" t="s">
        <v>107</v>
      </c>
      <c r="F42" s="21">
        <v>20.246032</v>
      </c>
      <c r="G42" s="23">
        <v>30</v>
      </c>
      <c r="H42" s="19">
        <f t="shared" si="1"/>
        <v>607.38</v>
      </c>
    </row>
    <row r="43" spans="1:9" ht="76.5" x14ac:dyDescent="0.25">
      <c r="A43" s="21" t="s">
        <v>132</v>
      </c>
      <c r="B43" s="27"/>
      <c r="C43" s="21" t="s">
        <v>133</v>
      </c>
      <c r="D43" s="22" t="s">
        <v>134</v>
      </c>
      <c r="E43" s="114" t="s">
        <v>107</v>
      </c>
      <c r="F43" s="21">
        <v>6.1285800000000004</v>
      </c>
      <c r="G43" s="23">
        <v>86.4</v>
      </c>
      <c r="H43" s="19">
        <f t="shared" si="1"/>
        <v>529.51</v>
      </c>
    </row>
    <row r="44" spans="1:9" ht="76.5" x14ac:dyDescent="0.25">
      <c r="A44" s="21" t="s">
        <v>135</v>
      </c>
      <c r="B44" s="27"/>
      <c r="C44" s="21" t="s">
        <v>136</v>
      </c>
      <c r="D44" s="22" t="s">
        <v>137</v>
      </c>
      <c r="E44" s="114" t="s">
        <v>107</v>
      </c>
      <c r="F44" s="21">
        <v>5.3153819999999996</v>
      </c>
      <c r="G44" s="23">
        <v>96.89</v>
      </c>
      <c r="H44" s="19">
        <f t="shared" si="1"/>
        <v>515.01</v>
      </c>
    </row>
    <row r="45" spans="1:9" ht="191.25" x14ac:dyDescent="0.25">
      <c r="A45" s="21" t="s">
        <v>138</v>
      </c>
      <c r="B45" s="27"/>
      <c r="C45" s="21" t="s">
        <v>139</v>
      </c>
      <c r="D45" s="22" t="s">
        <v>140</v>
      </c>
      <c r="E45" s="114" t="s">
        <v>107</v>
      </c>
      <c r="F45" s="21">
        <v>26.68</v>
      </c>
      <c r="G45" s="23">
        <v>14</v>
      </c>
      <c r="H45" s="19">
        <f t="shared" si="1"/>
        <v>373.52</v>
      </c>
    </row>
    <row r="46" spans="1:9" ht="165.75" x14ac:dyDescent="0.25">
      <c r="A46" s="21" t="s">
        <v>141</v>
      </c>
      <c r="B46" s="27"/>
      <c r="C46" s="21" t="s">
        <v>142</v>
      </c>
      <c r="D46" s="22" t="s">
        <v>143</v>
      </c>
      <c r="E46" s="114" t="s">
        <v>107</v>
      </c>
      <c r="F46" s="21">
        <v>4.08</v>
      </c>
      <c r="G46" s="23">
        <v>90.4</v>
      </c>
      <c r="H46" s="19">
        <f t="shared" si="1"/>
        <v>368.83</v>
      </c>
    </row>
    <row r="47" spans="1:9" ht="51" x14ac:dyDescent="0.25">
      <c r="A47" s="21" t="s">
        <v>144</v>
      </c>
      <c r="B47" s="27"/>
      <c r="C47" s="21" t="s">
        <v>145</v>
      </c>
      <c r="D47" s="22" t="s">
        <v>146</v>
      </c>
      <c r="E47" s="114" t="s">
        <v>107</v>
      </c>
      <c r="F47" s="21">
        <v>12.19764</v>
      </c>
      <c r="G47" s="23">
        <v>15.4</v>
      </c>
      <c r="H47" s="19">
        <f t="shared" si="1"/>
        <v>187.84</v>
      </c>
    </row>
    <row r="48" spans="1:9" ht="102" x14ac:dyDescent="0.25">
      <c r="A48" s="21" t="s">
        <v>147</v>
      </c>
      <c r="B48" s="27"/>
      <c r="C48" s="21" t="s">
        <v>148</v>
      </c>
      <c r="D48" s="22" t="s">
        <v>149</v>
      </c>
      <c r="E48" s="114" t="s">
        <v>107</v>
      </c>
      <c r="F48" s="21">
        <v>41.805</v>
      </c>
      <c r="G48" s="23">
        <v>3.28</v>
      </c>
      <c r="H48" s="19">
        <f t="shared" si="1"/>
        <v>137.12</v>
      </c>
    </row>
    <row r="49" spans="1:8" ht="102" x14ac:dyDescent="0.25">
      <c r="A49" s="21" t="s">
        <v>150</v>
      </c>
      <c r="B49" s="27"/>
      <c r="C49" s="21" t="s">
        <v>151</v>
      </c>
      <c r="D49" s="22" t="s">
        <v>152</v>
      </c>
      <c r="E49" s="114" t="s">
        <v>107</v>
      </c>
      <c r="F49" s="21">
        <v>15.973100000000001</v>
      </c>
      <c r="G49" s="23">
        <v>6.4</v>
      </c>
      <c r="H49" s="19">
        <f t="shared" si="1"/>
        <v>102.23</v>
      </c>
    </row>
    <row r="50" spans="1:8" ht="63.75" x14ac:dyDescent="0.25">
      <c r="A50" s="21" t="s">
        <v>153</v>
      </c>
      <c r="B50" s="27"/>
      <c r="C50" s="21" t="s">
        <v>154</v>
      </c>
      <c r="D50" s="22" t="s">
        <v>155</v>
      </c>
      <c r="E50" s="114" t="s">
        <v>107</v>
      </c>
      <c r="F50" s="21">
        <v>0.84799999999999998</v>
      </c>
      <c r="G50" s="23">
        <v>59.47</v>
      </c>
      <c r="H50" s="19">
        <f t="shared" si="1"/>
        <v>50.43</v>
      </c>
    </row>
    <row r="51" spans="1:8" ht="25.5" x14ac:dyDescent="0.25">
      <c r="A51" s="21" t="s">
        <v>156</v>
      </c>
      <c r="B51" s="27"/>
      <c r="C51" s="21" t="s">
        <v>157</v>
      </c>
      <c r="D51" s="22" t="s">
        <v>158</v>
      </c>
      <c r="E51" s="114" t="s">
        <v>107</v>
      </c>
      <c r="F51" s="21">
        <v>4.8360000000000003</v>
      </c>
      <c r="G51" s="23">
        <v>6.51</v>
      </c>
      <c r="H51" s="19">
        <f t="shared" si="1"/>
        <v>31.48</v>
      </c>
    </row>
    <row r="52" spans="1:8" ht="140.25" x14ac:dyDescent="0.25">
      <c r="A52" s="21" t="s">
        <v>159</v>
      </c>
      <c r="B52" s="27"/>
      <c r="C52" s="21" t="s">
        <v>160</v>
      </c>
      <c r="D52" s="22" t="s">
        <v>161</v>
      </c>
      <c r="E52" s="114" t="s">
        <v>107</v>
      </c>
      <c r="F52" s="21">
        <v>47.0398</v>
      </c>
      <c r="G52" s="23">
        <v>0.55000000000000004</v>
      </c>
      <c r="H52" s="19">
        <f t="shared" si="1"/>
        <v>25.87</v>
      </c>
    </row>
    <row r="53" spans="1:8" ht="63.75" x14ac:dyDescent="0.25">
      <c r="A53" s="21" t="s">
        <v>162</v>
      </c>
      <c r="B53" s="27"/>
      <c r="C53" s="21" t="s">
        <v>163</v>
      </c>
      <c r="D53" s="22" t="s">
        <v>164</v>
      </c>
      <c r="E53" s="114" t="s">
        <v>107</v>
      </c>
      <c r="F53" s="21">
        <v>14.521000000000001</v>
      </c>
      <c r="G53" s="23">
        <v>1.2</v>
      </c>
      <c r="H53" s="19">
        <f t="shared" si="1"/>
        <v>17.43</v>
      </c>
    </row>
    <row r="54" spans="1:8" ht="102" x14ac:dyDescent="0.25">
      <c r="A54" s="21" t="s">
        <v>165</v>
      </c>
      <c r="B54" s="27"/>
      <c r="C54" s="21" t="s">
        <v>166</v>
      </c>
      <c r="D54" s="22" t="s">
        <v>167</v>
      </c>
      <c r="E54" s="114" t="s">
        <v>107</v>
      </c>
      <c r="F54" s="21">
        <v>7.4303999999999997</v>
      </c>
      <c r="G54" s="23">
        <v>1.7</v>
      </c>
      <c r="H54" s="19">
        <f t="shared" si="1"/>
        <v>12.63</v>
      </c>
    </row>
    <row r="55" spans="1:8" ht="63.75" x14ac:dyDescent="0.25">
      <c r="A55" s="21" t="s">
        <v>168</v>
      </c>
      <c r="B55" s="27"/>
      <c r="C55" s="21" t="s">
        <v>169</v>
      </c>
      <c r="D55" s="22" t="s">
        <v>170</v>
      </c>
      <c r="E55" s="114" t="s">
        <v>107</v>
      </c>
      <c r="F55" s="21">
        <v>0.13558500000000001</v>
      </c>
      <c r="G55" s="23">
        <v>89.99</v>
      </c>
      <c r="H55" s="19">
        <f t="shared" si="1"/>
        <v>12.2</v>
      </c>
    </row>
    <row r="56" spans="1:8" ht="140.25" x14ac:dyDescent="0.25">
      <c r="A56" s="21" t="s">
        <v>171</v>
      </c>
      <c r="B56" s="27"/>
      <c r="C56" s="21" t="s">
        <v>172</v>
      </c>
      <c r="D56" s="22" t="s">
        <v>173</v>
      </c>
      <c r="E56" s="114" t="s">
        <v>107</v>
      </c>
      <c r="F56" s="21">
        <v>0.15409999999999999</v>
      </c>
      <c r="G56" s="23">
        <v>31.26</v>
      </c>
      <c r="H56" s="19">
        <f t="shared" si="1"/>
        <v>4.82</v>
      </c>
    </row>
    <row r="57" spans="1:8" ht="89.25" x14ac:dyDescent="0.25">
      <c r="A57" s="21" t="s">
        <v>174</v>
      </c>
      <c r="B57" s="27"/>
      <c r="C57" s="21" t="s">
        <v>175</v>
      </c>
      <c r="D57" s="22" t="s">
        <v>176</v>
      </c>
      <c r="E57" s="114" t="s">
        <v>107</v>
      </c>
      <c r="F57" s="21">
        <v>0.26078000000000001</v>
      </c>
      <c r="G57" s="23">
        <v>6.9</v>
      </c>
      <c r="H57" s="19">
        <f t="shared" si="1"/>
        <v>1.8</v>
      </c>
    </row>
    <row r="58" spans="1:8" ht="89.25" x14ac:dyDescent="0.25">
      <c r="A58" s="21" t="s">
        <v>177</v>
      </c>
      <c r="B58" s="27"/>
      <c r="C58" s="21" t="s">
        <v>178</v>
      </c>
      <c r="D58" s="22" t="s">
        <v>179</v>
      </c>
      <c r="E58" s="114" t="s">
        <v>107</v>
      </c>
      <c r="F58" s="21">
        <v>8.9999999999999993E-3</v>
      </c>
      <c r="G58" s="23">
        <v>176.03</v>
      </c>
      <c r="H58" s="19">
        <f t="shared" si="1"/>
        <v>1.58</v>
      </c>
    </row>
    <row r="59" spans="1:8" ht="51" x14ac:dyDescent="0.25">
      <c r="A59" s="21" t="s">
        <v>180</v>
      </c>
      <c r="B59" s="27"/>
      <c r="C59" s="21" t="s">
        <v>181</v>
      </c>
      <c r="D59" s="22" t="s">
        <v>182</v>
      </c>
      <c r="E59" s="114" t="s">
        <v>107</v>
      </c>
      <c r="F59" s="21">
        <v>1.5713600000000001</v>
      </c>
      <c r="G59" s="23">
        <v>0.5</v>
      </c>
      <c r="H59" s="19">
        <f t="shared" si="1"/>
        <v>0.79</v>
      </c>
    </row>
    <row r="60" spans="1:8" ht="76.5" x14ac:dyDescent="0.25">
      <c r="A60" s="21" t="s">
        <v>183</v>
      </c>
      <c r="B60" s="27"/>
      <c r="C60" s="21" t="s">
        <v>184</v>
      </c>
      <c r="D60" s="22" t="s">
        <v>185</v>
      </c>
      <c r="E60" s="114" t="s">
        <v>107</v>
      </c>
      <c r="F60" s="21">
        <v>4.4831500000000002</v>
      </c>
      <c r="G60" s="23">
        <v>0.13</v>
      </c>
      <c r="H60" s="19">
        <f t="shared" si="1"/>
        <v>0.57999999999999996</v>
      </c>
    </row>
    <row r="61" spans="1:8" ht="51" x14ac:dyDescent="0.25">
      <c r="A61" s="21" t="s">
        <v>186</v>
      </c>
      <c r="B61" s="27"/>
      <c r="C61" s="21" t="s">
        <v>187</v>
      </c>
      <c r="D61" s="22" t="s">
        <v>188</v>
      </c>
      <c r="E61" s="114" t="s">
        <v>107</v>
      </c>
      <c r="F61" s="21">
        <v>0.26122000000000001</v>
      </c>
      <c r="G61" s="23">
        <v>1.9</v>
      </c>
      <c r="H61" s="19">
        <f t="shared" si="1"/>
        <v>0.5</v>
      </c>
    </row>
    <row r="62" spans="1:8" ht="127.5" x14ac:dyDescent="0.25">
      <c r="A62" s="21" t="s">
        <v>189</v>
      </c>
      <c r="B62" s="27"/>
      <c r="C62" s="21" t="s">
        <v>190</v>
      </c>
      <c r="D62" s="22" t="s">
        <v>191</v>
      </c>
      <c r="E62" s="114" t="s">
        <v>107</v>
      </c>
      <c r="F62" s="21">
        <v>8.1900000000000001E-2</v>
      </c>
      <c r="G62" s="23">
        <v>4.91</v>
      </c>
      <c r="H62" s="19">
        <f t="shared" si="1"/>
        <v>0.4</v>
      </c>
    </row>
    <row r="63" spans="1:8" ht="89.25" x14ac:dyDescent="0.25">
      <c r="A63" s="21" t="s">
        <v>192</v>
      </c>
      <c r="B63" s="27"/>
      <c r="C63" s="21" t="s">
        <v>193</v>
      </c>
      <c r="D63" s="22" t="s">
        <v>194</v>
      </c>
      <c r="E63" s="114" t="s">
        <v>107</v>
      </c>
      <c r="F63" s="21">
        <v>5.3245000000000001E-2</v>
      </c>
      <c r="G63" s="23">
        <v>3.31</v>
      </c>
      <c r="H63" s="19">
        <f t="shared" si="1"/>
        <v>0.18</v>
      </c>
    </row>
    <row r="64" spans="1:8" ht="89.25" x14ac:dyDescent="0.25">
      <c r="A64" s="21" t="s">
        <v>195</v>
      </c>
      <c r="B64" s="27"/>
      <c r="C64" s="21" t="s">
        <v>196</v>
      </c>
      <c r="D64" s="22" t="s">
        <v>197</v>
      </c>
      <c r="E64" s="114" t="s">
        <v>107</v>
      </c>
      <c r="F64" s="21">
        <v>1E-4</v>
      </c>
      <c r="G64" s="23">
        <v>89.54</v>
      </c>
      <c r="H64" s="19">
        <f t="shared" si="1"/>
        <v>0.01</v>
      </c>
    </row>
    <row r="65" spans="1:9" ht="25.5" x14ac:dyDescent="0.25">
      <c r="A65" s="97" t="s">
        <v>45</v>
      </c>
      <c r="B65" s="116"/>
      <c r="C65" s="116"/>
      <c r="D65" s="116"/>
      <c r="E65" s="117"/>
      <c r="F65" s="25"/>
      <c r="G65" s="25"/>
      <c r="H65" s="123">
        <v>0</v>
      </c>
    </row>
    <row r="66" spans="1:9" ht="25.5" x14ac:dyDescent="0.25">
      <c r="A66" s="97" t="s">
        <v>198</v>
      </c>
      <c r="B66" s="116"/>
      <c r="C66" s="116"/>
      <c r="D66" s="116"/>
      <c r="E66" s="117"/>
      <c r="F66" s="25"/>
      <c r="G66" s="25"/>
      <c r="H66" s="123">
        <f>SUM(H67:H136)</f>
        <v>799307.40000000014</v>
      </c>
    </row>
    <row r="67" spans="1:9" ht="51" x14ac:dyDescent="0.25">
      <c r="A67" s="20">
        <v>43</v>
      </c>
      <c r="B67" s="27"/>
      <c r="C67" s="21" t="s">
        <v>199</v>
      </c>
      <c r="D67" s="22" t="s">
        <v>200</v>
      </c>
      <c r="E67" s="114" t="s">
        <v>201</v>
      </c>
      <c r="F67" s="21">
        <v>211.97</v>
      </c>
      <c r="G67" s="19">
        <v>2075.14</v>
      </c>
      <c r="H67" s="19">
        <f t="shared" ref="H67:H98" si="2">ROUND(F67*G67,2)</f>
        <v>439867.43</v>
      </c>
      <c r="I67" s="48"/>
    </row>
    <row r="68" spans="1:9" ht="140.25" x14ac:dyDescent="0.25">
      <c r="A68" s="21" t="s">
        <v>202</v>
      </c>
      <c r="B68" s="27"/>
      <c r="C68" s="21" t="s">
        <v>203</v>
      </c>
      <c r="D68" s="22" t="s">
        <v>204</v>
      </c>
      <c r="E68" s="114" t="s">
        <v>201</v>
      </c>
      <c r="F68" s="21">
        <v>94.75</v>
      </c>
      <c r="G68" s="19">
        <v>920.95</v>
      </c>
      <c r="H68" s="19">
        <f t="shared" si="2"/>
        <v>87260.01</v>
      </c>
      <c r="I68" s="48"/>
    </row>
    <row r="69" spans="1:9" ht="127.5" x14ac:dyDescent="0.25">
      <c r="A69" s="20">
        <v>44</v>
      </c>
      <c r="B69" s="27"/>
      <c r="C69" s="21" t="s">
        <v>205</v>
      </c>
      <c r="D69" s="22" t="s">
        <v>206</v>
      </c>
      <c r="E69" s="114" t="s">
        <v>207</v>
      </c>
      <c r="F69" s="21">
        <v>14.462</v>
      </c>
      <c r="G69" s="19">
        <v>5650</v>
      </c>
      <c r="H69" s="19">
        <f t="shared" si="2"/>
        <v>81710.3</v>
      </c>
      <c r="I69" s="48"/>
    </row>
    <row r="70" spans="1:9" ht="127.5" x14ac:dyDescent="0.25">
      <c r="A70" s="21" t="s">
        <v>208</v>
      </c>
      <c r="B70" s="27"/>
      <c r="C70" s="21" t="s">
        <v>209</v>
      </c>
      <c r="D70" s="22" t="s">
        <v>210</v>
      </c>
      <c r="E70" s="114" t="s">
        <v>201</v>
      </c>
      <c r="F70" s="21">
        <v>88.150499999999994</v>
      </c>
      <c r="G70" s="19">
        <v>517.91</v>
      </c>
      <c r="H70" s="19">
        <f t="shared" si="2"/>
        <v>45654.03</v>
      </c>
      <c r="I70" s="48"/>
    </row>
    <row r="71" spans="1:9" ht="344.25" x14ac:dyDescent="0.25">
      <c r="A71" s="20">
        <v>45</v>
      </c>
      <c r="B71" s="27"/>
      <c r="C71" s="21" t="s">
        <v>211</v>
      </c>
      <c r="D71" s="22" t="s">
        <v>212</v>
      </c>
      <c r="E71" s="114" t="s">
        <v>207</v>
      </c>
      <c r="F71" s="21">
        <v>3.5228999999999999</v>
      </c>
      <c r="G71" s="19">
        <v>10045</v>
      </c>
      <c r="H71" s="19">
        <f t="shared" si="2"/>
        <v>35387.53</v>
      </c>
      <c r="I71" s="48"/>
    </row>
    <row r="72" spans="1:9" ht="127.5" x14ac:dyDescent="0.25">
      <c r="A72" s="21" t="s">
        <v>213</v>
      </c>
      <c r="B72" s="27"/>
      <c r="C72" s="21" t="s">
        <v>214</v>
      </c>
      <c r="D72" s="22" t="s">
        <v>215</v>
      </c>
      <c r="E72" s="114" t="s">
        <v>207</v>
      </c>
      <c r="F72" s="21">
        <v>1.7647200000000001</v>
      </c>
      <c r="G72" s="19">
        <v>15471</v>
      </c>
      <c r="H72" s="19">
        <f t="shared" si="2"/>
        <v>27301.98</v>
      </c>
      <c r="I72" s="48"/>
    </row>
    <row r="73" spans="1:9" ht="63.75" x14ac:dyDescent="0.25">
      <c r="A73" s="20">
        <v>46</v>
      </c>
      <c r="B73" s="27"/>
      <c r="C73" s="21" t="s">
        <v>216</v>
      </c>
      <c r="D73" s="22" t="s">
        <v>217</v>
      </c>
      <c r="E73" s="114" t="s">
        <v>218</v>
      </c>
      <c r="F73" s="21">
        <v>1</v>
      </c>
      <c r="G73" s="19">
        <v>8948.2999999999993</v>
      </c>
      <c r="H73" s="19">
        <f t="shared" si="2"/>
        <v>8948.2999999999993</v>
      </c>
      <c r="I73" s="48"/>
    </row>
    <row r="74" spans="1:9" ht="76.5" x14ac:dyDescent="0.25">
      <c r="A74" s="21" t="s">
        <v>219</v>
      </c>
      <c r="B74" s="27"/>
      <c r="C74" s="21" t="s">
        <v>220</v>
      </c>
      <c r="D74" s="22" t="s">
        <v>221</v>
      </c>
      <c r="E74" s="114" t="s">
        <v>201</v>
      </c>
      <c r="F74" s="21">
        <v>66.3</v>
      </c>
      <c r="G74" s="19">
        <v>131.08000000000001</v>
      </c>
      <c r="H74" s="19">
        <f t="shared" si="2"/>
        <v>8690.6</v>
      </c>
      <c r="I74" s="48"/>
    </row>
    <row r="75" spans="1:9" ht="63.75" x14ac:dyDescent="0.25">
      <c r="A75" s="20">
        <v>47</v>
      </c>
      <c r="B75" s="27"/>
      <c r="C75" s="21" t="s">
        <v>222</v>
      </c>
      <c r="D75" s="22" t="s">
        <v>223</v>
      </c>
      <c r="E75" s="114" t="s">
        <v>207</v>
      </c>
      <c r="F75" s="21">
        <v>2.4672000000000001</v>
      </c>
      <c r="G75" s="19">
        <v>3390</v>
      </c>
      <c r="H75" s="19">
        <f t="shared" si="2"/>
        <v>8363.81</v>
      </c>
      <c r="I75" s="48"/>
    </row>
    <row r="76" spans="1:9" ht="165.75" x14ac:dyDescent="0.25">
      <c r="A76" s="21" t="s">
        <v>224</v>
      </c>
      <c r="B76" s="27"/>
      <c r="C76" s="21" t="s">
        <v>225</v>
      </c>
      <c r="D76" s="22" t="s">
        <v>226</v>
      </c>
      <c r="E76" s="114" t="s">
        <v>201</v>
      </c>
      <c r="F76" s="21">
        <v>13.125</v>
      </c>
      <c r="G76" s="19">
        <v>600</v>
      </c>
      <c r="H76" s="19">
        <f t="shared" si="2"/>
        <v>7875</v>
      </c>
    </row>
    <row r="77" spans="1:9" ht="165.75" x14ac:dyDescent="0.25">
      <c r="A77" s="20">
        <v>48</v>
      </c>
      <c r="B77" s="27"/>
      <c r="C77" s="21" t="s">
        <v>227</v>
      </c>
      <c r="D77" s="22" t="s">
        <v>228</v>
      </c>
      <c r="E77" s="114" t="s">
        <v>201</v>
      </c>
      <c r="F77" s="21">
        <v>11.824</v>
      </c>
      <c r="G77" s="19">
        <v>665</v>
      </c>
      <c r="H77" s="19">
        <f t="shared" si="2"/>
        <v>7862.96</v>
      </c>
    </row>
    <row r="78" spans="1:9" ht="153" x14ac:dyDescent="0.25">
      <c r="A78" s="21" t="s">
        <v>229</v>
      </c>
      <c r="B78" s="27"/>
      <c r="C78" s="21" t="s">
        <v>230</v>
      </c>
      <c r="D78" s="22" t="s">
        <v>231</v>
      </c>
      <c r="E78" s="114" t="s">
        <v>207</v>
      </c>
      <c r="F78" s="21">
        <v>0.55800000000000005</v>
      </c>
      <c r="G78" s="19">
        <v>9690</v>
      </c>
      <c r="H78" s="19">
        <f t="shared" si="2"/>
        <v>5407.02</v>
      </c>
    </row>
    <row r="79" spans="1:9" ht="127.5" x14ac:dyDescent="0.25">
      <c r="A79" s="20">
        <v>49</v>
      </c>
      <c r="B79" s="27"/>
      <c r="C79" s="21" t="s">
        <v>232</v>
      </c>
      <c r="D79" s="22" t="s">
        <v>233</v>
      </c>
      <c r="E79" s="114" t="s">
        <v>234</v>
      </c>
      <c r="F79" s="21">
        <v>3.0010599999999998</v>
      </c>
      <c r="G79" s="19">
        <v>1752.6</v>
      </c>
      <c r="H79" s="19">
        <f t="shared" si="2"/>
        <v>5259.66</v>
      </c>
    </row>
    <row r="80" spans="1:9" ht="165.75" x14ac:dyDescent="0.25">
      <c r="A80" s="21" t="s">
        <v>235</v>
      </c>
      <c r="B80" s="27"/>
      <c r="C80" s="21" t="s">
        <v>236</v>
      </c>
      <c r="D80" s="22" t="s">
        <v>237</v>
      </c>
      <c r="E80" s="114" t="s">
        <v>201</v>
      </c>
      <c r="F80" s="21">
        <v>7.1760000000000002</v>
      </c>
      <c r="G80" s="19">
        <v>665</v>
      </c>
      <c r="H80" s="19">
        <f t="shared" si="2"/>
        <v>4772.04</v>
      </c>
    </row>
    <row r="81" spans="1:9" ht="76.5" x14ac:dyDescent="0.25">
      <c r="A81" s="20">
        <v>50</v>
      </c>
      <c r="B81" s="27"/>
      <c r="C81" s="21" t="s">
        <v>238</v>
      </c>
      <c r="D81" s="22" t="s">
        <v>239</v>
      </c>
      <c r="E81" s="114" t="s">
        <v>207</v>
      </c>
      <c r="F81" s="21">
        <v>0.31220199999999998</v>
      </c>
      <c r="G81" s="19">
        <v>9765</v>
      </c>
      <c r="H81" s="19">
        <f t="shared" si="2"/>
        <v>3048.65</v>
      </c>
    </row>
    <row r="82" spans="1:9" ht="153" x14ac:dyDescent="0.25">
      <c r="A82" s="21" t="s">
        <v>240</v>
      </c>
      <c r="B82" s="27"/>
      <c r="C82" s="21" t="s">
        <v>241</v>
      </c>
      <c r="D82" s="22" t="s">
        <v>242</v>
      </c>
      <c r="E82" s="114" t="s">
        <v>201</v>
      </c>
      <c r="F82" s="21">
        <v>4.8360000000000003</v>
      </c>
      <c r="G82" s="19">
        <v>621.5</v>
      </c>
      <c r="H82" s="19">
        <f t="shared" si="2"/>
        <v>3005.57</v>
      </c>
    </row>
    <row r="83" spans="1:9" ht="89.25" x14ac:dyDescent="0.25">
      <c r="A83" s="20">
        <v>51</v>
      </c>
      <c r="B83" s="27"/>
      <c r="C83" s="21" t="s">
        <v>243</v>
      </c>
      <c r="D83" s="22" t="s">
        <v>244</v>
      </c>
      <c r="E83" s="114" t="s">
        <v>218</v>
      </c>
      <c r="F83" s="21">
        <v>6.3</v>
      </c>
      <c r="G83" s="19">
        <v>452.4</v>
      </c>
      <c r="H83" s="19">
        <f t="shared" si="2"/>
        <v>2850.12</v>
      </c>
    </row>
    <row r="84" spans="1:9" ht="204" x14ac:dyDescent="0.25">
      <c r="A84" s="21" t="s">
        <v>245</v>
      </c>
      <c r="B84" s="27"/>
      <c r="C84" s="21" t="s">
        <v>246</v>
      </c>
      <c r="D84" s="22" t="s">
        <v>247</v>
      </c>
      <c r="E84" s="114" t="s">
        <v>201</v>
      </c>
      <c r="F84" s="21">
        <v>4.8360000000000003</v>
      </c>
      <c r="G84" s="19">
        <v>550</v>
      </c>
      <c r="H84" s="19">
        <f t="shared" si="2"/>
        <v>2659.8</v>
      </c>
    </row>
    <row r="85" spans="1:9" ht="76.5" x14ac:dyDescent="0.25">
      <c r="A85" s="20">
        <v>52</v>
      </c>
      <c r="B85" s="27"/>
      <c r="C85" s="21" t="s">
        <v>248</v>
      </c>
      <c r="D85" s="22" t="s">
        <v>249</v>
      </c>
      <c r="E85" s="114" t="s">
        <v>250</v>
      </c>
      <c r="F85" s="21">
        <v>225.744</v>
      </c>
      <c r="G85" s="19">
        <v>9.0399999999999991</v>
      </c>
      <c r="H85" s="19">
        <f t="shared" si="2"/>
        <v>2040.73</v>
      </c>
      <c r="I85" s="48"/>
    </row>
    <row r="86" spans="1:9" ht="140.25" x14ac:dyDescent="0.25">
      <c r="A86" s="21" t="s">
        <v>251</v>
      </c>
      <c r="B86" s="27"/>
      <c r="C86" s="21" t="s">
        <v>252</v>
      </c>
      <c r="D86" s="22" t="s">
        <v>253</v>
      </c>
      <c r="E86" s="114" t="s">
        <v>207</v>
      </c>
      <c r="F86" s="21">
        <v>0.17399999999999999</v>
      </c>
      <c r="G86" s="19">
        <v>10508</v>
      </c>
      <c r="H86" s="19">
        <f t="shared" si="2"/>
        <v>1828.39</v>
      </c>
      <c r="I86" s="48"/>
    </row>
    <row r="87" spans="1:9" ht="76.5" x14ac:dyDescent="0.25">
      <c r="A87" s="20">
        <v>53</v>
      </c>
      <c r="B87" s="27"/>
      <c r="C87" s="21" t="s">
        <v>254</v>
      </c>
      <c r="D87" s="22" t="s">
        <v>255</v>
      </c>
      <c r="E87" s="114" t="s">
        <v>207</v>
      </c>
      <c r="F87" s="21">
        <v>0.16733600000000001</v>
      </c>
      <c r="G87" s="19">
        <v>9424</v>
      </c>
      <c r="H87" s="19">
        <f t="shared" si="2"/>
        <v>1576.97</v>
      </c>
    </row>
    <row r="88" spans="1:9" ht="51" x14ac:dyDescent="0.25">
      <c r="A88" s="21" t="s">
        <v>256</v>
      </c>
      <c r="B88" s="27"/>
      <c r="C88" s="21" t="s">
        <v>257</v>
      </c>
      <c r="D88" s="22" t="s">
        <v>258</v>
      </c>
      <c r="E88" s="114" t="s">
        <v>207</v>
      </c>
      <c r="F88" s="21">
        <v>0.12</v>
      </c>
      <c r="G88" s="19">
        <v>7200</v>
      </c>
      <c r="H88" s="19">
        <f t="shared" si="2"/>
        <v>864</v>
      </c>
    </row>
    <row r="89" spans="1:9" ht="76.5" x14ac:dyDescent="0.25">
      <c r="A89" s="20">
        <v>54</v>
      </c>
      <c r="B89" s="27"/>
      <c r="C89" s="21" t="s">
        <v>259</v>
      </c>
      <c r="D89" s="22" t="s">
        <v>260</v>
      </c>
      <c r="E89" s="114" t="s">
        <v>201</v>
      </c>
      <c r="F89" s="21">
        <v>1.6627000000000001</v>
      </c>
      <c r="G89" s="19">
        <v>485.9</v>
      </c>
      <c r="H89" s="19">
        <f t="shared" si="2"/>
        <v>807.91</v>
      </c>
    </row>
    <row r="90" spans="1:9" ht="140.25" x14ac:dyDescent="0.25">
      <c r="A90" s="21" t="s">
        <v>261</v>
      </c>
      <c r="B90" s="27"/>
      <c r="C90" s="21" t="s">
        <v>262</v>
      </c>
      <c r="D90" s="22" t="s">
        <v>263</v>
      </c>
      <c r="E90" s="114" t="s">
        <v>201</v>
      </c>
      <c r="F90" s="21">
        <v>0.38</v>
      </c>
      <c r="G90" s="19">
        <v>1837.28</v>
      </c>
      <c r="H90" s="19">
        <f t="shared" si="2"/>
        <v>698.17</v>
      </c>
    </row>
    <row r="91" spans="1:9" ht="63.75" x14ac:dyDescent="0.25">
      <c r="A91" s="20">
        <v>55</v>
      </c>
      <c r="B91" s="27"/>
      <c r="C91" s="21" t="s">
        <v>264</v>
      </c>
      <c r="D91" s="22" t="s">
        <v>265</v>
      </c>
      <c r="E91" s="114" t="s">
        <v>207</v>
      </c>
      <c r="F91" s="21">
        <v>0.24671999999999999</v>
      </c>
      <c r="G91" s="19">
        <v>2606.9</v>
      </c>
      <c r="H91" s="19">
        <f t="shared" si="2"/>
        <v>643.16999999999996</v>
      </c>
    </row>
    <row r="92" spans="1:9" ht="191.25" x14ac:dyDescent="0.25">
      <c r="A92" s="21" t="s">
        <v>266</v>
      </c>
      <c r="B92" s="27"/>
      <c r="C92" s="21" t="s">
        <v>267</v>
      </c>
      <c r="D92" s="22" t="s">
        <v>268</v>
      </c>
      <c r="E92" s="114" t="s">
        <v>218</v>
      </c>
      <c r="F92" s="21">
        <v>7</v>
      </c>
      <c r="G92" s="19">
        <v>90.53</v>
      </c>
      <c r="H92" s="19">
        <f t="shared" si="2"/>
        <v>633.71</v>
      </c>
    </row>
    <row r="93" spans="1:9" ht="114.75" x14ac:dyDescent="0.25">
      <c r="A93" s="20">
        <v>56</v>
      </c>
      <c r="B93" s="27"/>
      <c r="C93" s="21" t="s">
        <v>269</v>
      </c>
      <c r="D93" s="22" t="s">
        <v>270</v>
      </c>
      <c r="E93" s="114" t="s">
        <v>201</v>
      </c>
      <c r="F93" s="21">
        <v>1.1672499999999999</v>
      </c>
      <c r="G93" s="19">
        <v>490</v>
      </c>
      <c r="H93" s="19">
        <f t="shared" si="2"/>
        <v>571.95000000000005</v>
      </c>
    </row>
    <row r="94" spans="1:9" ht="127.5" x14ac:dyDescent="0.25">
      <c r="A94" s="21" t="s">
        <v>271</v>
      </c>
      <c r="B94" s="27"/>
      <c r="C94" s="21" t="s">
        <v>272</v>
      </c>
      <c r="D94" s="22" t="s">
        <v>273</v>
      </c>
      <c r="E94" s="114" t="s">
        <v>207</v>
      </c>
      <c r="F94" s="21">
        <v>6.8400000000000002E-2</v>
      </c>
      <c r="G94" s="19">
        <v>7396.23</v>
      </c>
      <c r="H94" s="19">
        <f t="shared" si="2"/>
        <v>505.9</v>
      </c>
    </row>
    <row r="95" spans="1:9" ht="102" x14ac:dyDescent="0.25">
      <c r="A95" s="20">
        <v>57</v>
      </c>
      <c r="B95" s="27"/>
      <c r="C95" s="21" t="s">
        <v>274</v>
      </c>
      <c r="D95" s="22" t="s">
        <v>275</v>
      </c>
      <c r="E95" s="114" t="s">
        <v>207</v>
      </c>
      <c r="F95" s="21">
        <v>7.5899999999999995E-2</v>
      </c>
      <c r="G95" s="19">
        <v>5650</v>
      </c>
      <c r="H95" s="19">
        <f t="shared" si="2"/>
        <v>428.84</v>
      </c>
    </row>
    <row r="96" spans="1:9" ht="127.5" x14ac:dyDescent="0.25">
      <c r="A96" s="21" t="s">
        <v>276</v>
      </c>
      <c r="B96" s="27"/>
      <c r="C96" s="21" t="s">
        <v>277</v>
      </c>
      <c r="D96" s="22" t="s">
        <v>278</v>
      </c>
      <c r="E96" s="114" t="s">
        <v>207</v>
      </c>
      <c r="F96" s="21">
        <v>5.8999999999999997E-2</v>
      </c>
      <c r="G96" s="19">
        <v>6210</v>
      </c>
      <c r="H96" s="19">
        <f t="shared" si="2"/>
        <v>366.39</v>
      </c>
    </row>
    <row r="97" spans="1:8" ht="38.25" x14ac:dyDescent="0.25">
      <c r="A97" s="20">
        <v>58</v>
      </c>
      <c r="B97" s="27"/>
      <c r="C97" s="21" t="s">
        <v>279</v>
      </c>
      <c r="D97" s="22" t="s">
        <v>280</v>
      </c>
      <c r="E97" s="114" t="s">
        <v>207</v>
      </c>
      <c r="F97" s="21">
        <v>2.5463E-2</v>
      </c>
      <c r="G97" s="19">
        <v>11978</v>
      </c>
      <c r="H97" s="19">
        <f t="shared" si="2"/>
        <v>305</v>
      </c>
    </row>
    <row r="98" spans="1:8" ht="114.75" x14ac:dyDescent="0.25">
      <c r="A98" s="21" t="s">
        <v>281</v>
      </c>
      <c r="B98" s="27"/>
      <c r="C98" s="21" t="s">
        <v>282</v>
      </c>
      <c r="D98" s="22" t="s">
        <v>283</v>
      </c>
      <c r="E98" s="114" t="s">
        <v>284</v>
      </c>
      <c r="F98" s="21">
        <v>258.22021999999998</v>
      </c>
      <c r="G98" s="19">
        <v>1</v>
      </c>
      <c r="H98" s="19">
        <f t="shared" si="2"/>
        <v>258.22000000000003</v>
      </c>
    </row>
    <row r="99" spans="1:8" ht="76.5" x14ac:dyDescent="0.25">
      <c r="A99" s="20">
        <v>59</v>
      </c>
      <c r="B99" s="27"/>
      <c r="C99" s="21" t="s">
        <v>285</v>
      </c>
      <c r="D99" s="22" t="s">
        <v>286</v>
      </c>
      <c r="E99" s="114" t="s">
        <v>201</v>
      </c>
      <c r="F99" s="21">
        <v>37.754600000000003</v>
      </c>
      <c r="G99" s="19">
        <v>6.22</v>
      </c>
      <c r="H99" s="19">
        <f t="shared" ref="H99:H130" si="3">ROUND(F99*G99,2)</f>
        <v>234.83</v>
      </c>
    </row>
    <row r="100" spans="1:8" ht="165.75" x14ac:dyDescent="0.25">
      <c r="A100" s="21" t="s">
        <v>287</v>
      </c>
      <c r="B100" s="27"/>
      <c r="C100" s="21" t="s">
        <v>288</v>
      </c>
      <c r="D100" s="22" t="s">
        <v>289</v>
      </c>
      <c r="E100" s="114" t="s">
        <v>201</v>
      </c>
      <c r="F100" s="21">
        <v>0.40799999999999997</v>
      </c>
      <c r="G100" s="19">
        <v>562.74</v>
      </c>
      <c r="H100" s="19">
        <f t="shared" si="3"/>
        <v>229.6</v>
      </c>
    </row>
    <row r="101" spans="1:8" ht="76.5" x14ac:dyDescent="0.25">
      <c r="A101" s="20">
        <v>60</v>
      </c>
      <c r="B101" s="27"/>
      <c r="C101" s="21" t="s">
        <v>290</v>
      </c>
      <c r="D101" s="22" t="s">
        <v>291</v>
      </c>
      <c r="E101" s="114" t="s">
        <v>207</v>
      </c>
      <c r="F101" s="21">
        <v>0.16320000000000001</v>
      </c>
      <c r="G101" s="19">
        <v>1383.1</v>
      </c>
      <c r="H101" s="19">
        <f t="shared" si="3"/>
        <v>225.72</v>
      </c>
    </row>
    <row r="102" spans="1:8" ht="255" x14ac:dyDescent="0.25">
      <c r="A102" s="21" t="s">
        <v>292</v>
      </c>
      <c r="B102" s="27"/>
      <c r="C102" s="21" t="s">
        <v>293</v>
      </c>
      <c r="D102" s="22" t="s">
        <v>294</v>
      </c>
      <c r="E102" s="114" t="s">
        <v>207</v>
      </c>
      <c r="F102" s="21">
        <v>8.6920000000000001E-3</v>
      </c>
      <c r="G102" s="19">
        <v>15707</v>
      </c>
      <c r="H102" s="19">
        <f t="shared" si="3"/>
        <v>136.53</v>
      </c>
    </row>
    <row r="103" spans="1:8" ht="63.75" x14ac:dyDescent="0.25">
      <c r="A103" s="20">
        <v>61</v>
      </c>
      <c r="B103" s="27"/>
      <c r="C103" s="21" t="s">
        <v>295</v>
      </c>
      <c r="D103" s="22" t="s">
        <v>296</v>
      </c>
      <c r="E103" s="114" t="s">
        <v>207</v>
      </c>
      <c r="F103" s="21">
        <v>1.9237000000000001E-2</v>
      </c>
      <c r="G103" s="19">
        <v>5751.7</v>
      </c>
      <c r="H103" s="19">
        <f t="shared" si="3"/>
        <v>110.65</v>
      </c>
    </row>
    <row r="104" spans="1:8" ht="89.25" x14ac:dyDescent="0.25">
      <c r="A104" s="21" t="s">
        <v>297</v>
      </c>
      <c r="B104" s="27"/>
      <c r="C104" s="21" t="s">
        <v>298</v>
      </c>
      <c r="D104" s="22" t="s">
        <v>299</v>
      </c>
      <c r="E104" s="114" t="s">
        <v>207</v>
      </c>
      <c r="F104" s="21">
        <v>1.7250000000000001E-2</v>
      </c>
      <c r="G104" s="19">
        <v>5989</v>
      </c>
      <c r="H104" s="19">
        <f t="shared" si="3"/>
        <v>103.31</v>
      </c>
    </row>
    <row r="105" spans="1:8" ht="165.75" x14ac:dyDescent="0.25">
      <c r="A105" s="20">
        <v>62</v>
      </c>
      <c r="B105" s="27"/>
      <c r="C105" s="21" t="s">
        <v>300</v>
      </c>
      <c r="D105" s="22" t="s">
        <v>301</v>
      </c>
      <c r="E105" s="114" t="s">
        <v>218</v>
      </c>
      <c r="F105" s="21">
        <v>1</v>
      </c>
      <c r="G105" s="19">
        <v>99.1</v>
      </c>
      <c r="H105" s="19">
        <f t="shared" si="3"/>
        <v>99.1</v>
      </c>
    </row>
    <row r="106" spans="1:8" ht="165.75" x14ac:dyDescent="0.25">
      <c r="A106" s="21" t="s">
        <v>302</v>
      </c>
      <c r="B106" s="27"/>
      <c r="C106" s="21" t="s">
        <v>303</v>
      </c>
      <c r="D106" s="22" t="s">
        <v>304</v>
      </c>
      <c r="E106" s="114" t="s">
        <v>201</v>
      </c>
      <c r="F106" s="21">
        <v>7.3599999999999999E-2</v>
      </c>
      <c r="G106" s="19">
        <v>1100</v>
      </c>
      <c r="H106" s="19">
        <f t="shared" si="3"/>
        <v>80.959999999999994</v>
      </c>
    </row>
    <row r="107" spans="1:8" ht="153" x14ac:dyDescent="0.25">
      <c r="A107" s="20">
        <v>63</v>
      </c>
      <c r="B107" s="27"/>
      <c r="C107" s="21" t="s">
        <v>305</v>
      </c>
      <c r="D107" s="22" t="s">
        <v>306</v>
      </c>
      <c r="E107" s="114" t="s">
        <v>201</v>
      </c>
      <c r="F107" s="21">
        <v>0.04</v>
      </c>
      <c r="G107" s="19">
        <v>1828.34</v>
      </c>
      <c r="H107" s="19">
        <f t="shared" si="3"/>
        <v>73.13</v>
      </c>
    </row>
    <row r="108" spans="1:8" ht="25.5" x14ac:dyDescent="0.25">
      <c r="A108" s="21" t="s">
        <v>307</v>
      </c>
      <c r="B108" s="27"/>
      <c r="C108" s="21" t="s">
        <v>308</v>
      </c>
      <c r="D108" s="22" t="s">
        <v>309</v>
      </c>
      <c r="E108" s="114" t="s">
        <v>201</v>
      </c>
      <c r="F108" s="21">
        <v>28.857167</v>
      </c>
      <c r="G108" s="19">
        <v>2.44</v>
      </c>
      <c r="H108" s="19">
        <f t="shared" si="3"/>
        <v>70.41</v>
      </c>
    </row>
    <row r="109" spans="1:8" ht="25.5" x14ac:dyDescent="0.25">
      <c r="A109" s="20">
        <v>64</v>
      </c>
      <c r="B109" s="27"/>
      <c r="C109" s="21" t="s">
        <v>310</v>
      </c>
      <c r="D109" s="22" t="s">
        <v>311</v>
      </c>
      <c r="E109" s="114" t="s">
        <v>250</v>
      </c>
      <c r="F109" s="21">
        <v>2.3275000000000001</v>
      </c>
      <c r="G109" s="19">
        <v>28.6</v>
      </c>
      <c r="H109" s="19">
        <f t="shared" si="3"/>
        <v>66.569999999999993</v>
      </c>
    </row>
    <row r="110" spans="1:8" ht="76.5" x14ac:dyDescent="0.25">
      <c r="A110" s="21" t="s">
        <v>312</v>
      </c>
      <c r="B110" s="27"/>
      <c r="C110" s="21" t="s">
        <v>313</v>
      </c>
      <c r="D110" s="22" t="s">
        <v>314</v>
      </c>
      <c r="E110" s="114" t="s">
        <v>201</v>
      </c>
      <c r="F110" s="21">
        <v>0.51</v>
      </c>
      <c r="G110" s="19">
        <v>108.4</v>
      </c>
      <c r="H110" s="19">
        <f t="shared" si="3"/>
        <v>55.28</v>
      </c>
    </row>
    <row r="111" spans="1:8" ht="89.25" x14ac:dyDescent="0.25">
      <c r="A111" s="20">
        <v>65</v>
      </c>
      <c r="B111" s="27"/>
      <c r="C111" s="21" t="s">
        <v>315</v>
      </c>
      <c r="D111" s="22" t="s">
        <v>316</v>
      </c>
      <c r="E111" s="114" t="s">
        <v>201</v>
      </c>
      <c r="F111" s="21">
        <v>0.89200000000000002</v>
      </c>
      <c r="G111" s="19">
        <v>55.24</v>
      </c>
      <c r="H111" s="19">
        <f t="shared" si="3"/>
        <v>49.27</v>
      </c>
    </row>
    <row r="112" spans="1:8" ht="63.75" x14ac:dyDescent="0.25">
      <c r="A112" s="21" t="s">
        <v>317</v>
      </c>
      <c r="B112" s="27"/>
      <c r="C112" s="21" t="s">
        <v>318</v>
      </c>
      <c r="D112" s="22" t="s">
        <v>319</v>
      </c>
      <c r="E112" s="114" t="s">
        <v>250</v>
      </c>
      <c r="F112" s="21">
        <v>7.2605000000000004</v>
      </c>
      <c r="G112" s="19">
        <v>6.09</v>
      </c>
      <c r="H112" s="19">
        <f t="shared" si="3"/>
        <v>44.22</v>
      </c>
    </row>
    <row r="113" spans="1:9" ht="76.5" x14ac:dyDescent="0.25">
      <c r="A113" s="20">
        <v>66</v>
      </c>
      <c r="B113" s="27"/>
      <c r="C113" s="21" t="s">
        <v>320</v>
      </c>
      <c r="D113" s="22" t="s">
        <v>321</v>
      </c>
      <c r="E113" s="114" t="s">
        <v>201</v>
      </c>
      <c r="F113" s="21">
        <v>9.3310000000000004E-2</v>
      </c>
      <c r="G113" s="19">
        <v>463.3</v>
      </c>
      <c r="H113" s="19">
        <f t="shared" si="3"/>
        <v>43.23</v>
      </c>
      <c r="I113" s="48"/>
    </row>
    <row r="114" spans="1:9" ht="38.25" x14ac:dyDescent="0.25">
      <c r="A114" s="21" t="s">
        <v>322</v>
      </c>
      <c r="B114" s="27"/>
      <c r="C114" s="21" t="s">
        <v>323</v>
      </c>
      <c r="D114" s="22" t="s">
        <v>324</v>
      </c>
      <c r="E114" s="114" t="s">
        <v>250</v>
      </c>
      <c r="F114" s="21">
        <v>1.3120000000000001</v>
      </c>
      <c r="G114" s="19">
        <v>32.6</v>
      </c>
      <c r="H114" s="19">
        <f t="shared" si="3"/>
        <v>42.77</v>
      </c>
      <c r="I114" s="48"/>
    </row>
    <row r="115" spans="1:9" ht="382.5" x14ac:dyDescent="0.25">
      <c r="A115" s="20">
        <v>67</v>
      </c>
      <c r="B115" s="27"/>
      <c r="C115" s="21" t="s">
        <v>325</v>
      </c>
      <c r="D115" s="22" t="s">
        <v>326</v>
      </c>
      <c r="E115" s="114" t="s">
        <v>207</v>
      </c>
      <c r="F115" s="21">
        <v>6.0000000000000001E-3</v>
      </c>
      <c r="G115" s="19">
        <v>6800</v>
      </c>
      <c r="H115" s="19">
        <f t="shared" si="3"/>
        <v>40.799999999999997</v>
      </c>
    </row>
    <row r="116" spans="1:9" ht="178.5" x14ac:dyDescent="0.25">
      <c r="A116" s="21" t="s">
        <v>327</v>
      </c>
      <c r="B116" s="27"/>
      <c r="C116" s="21" t="s">
        <v>328</v>
      </c>
      <c r="D116" s="22" t="s">
        <v>329</v>
      </c>
      <c r="E116" s="114" t="s">
        <v>201</v>
      </c>
      <c r="F116" s="21">
        <v>3.1210000000000002E-2</v>
      </c>
      <c r="G116" s="19">
        <v>1056</v>
      </c>
      <c r="H116" s="19">
        <f t="shared" si="3"/>
        <v>32.96</v>
      </c>
    </row>
    <row r="117" spans="1:9" ht="38.25" x14ac:dyDescent="0.25">
      <c r="A117" s="20">
        <v>68</v>
      </c>
      <c r="B117" s="27"/>
      <c r="C117" s="21" t="s">
        <v>330</v>
      </c>
      <c r="D117" s="22" t="s">
        <v>331</v>
      </c>
      <c r="E117" s="114" t="s">
        <v>218</v>
      </c>
      <c r="F117" s="21">
        <v>2</v>
      </c>
      <c r="G117" s="19">
        <v>12</v>
      </c>
      <c r="H117" s="19">
        <f t="shared" si="3"/>
        <v>24</v>
      </c>
    </row>
    <row r="118" spans="1:9" ht="153" x14ac:dyDescent="0.25">
      <c r="A118" s="21" t="s">
        <v>332</v>
      </c>
      <c r="B118" s="27"/>
      <c r="C118" s="21" t="s">
        <v>333</v>
      </c>
      <c r="D118" s="22" t="s">
        <v>334</v>
      </c>
      <c r="E118" s="114" t="s">
        <v>201</v>
      </c>
      <c r="F118" s="21">
        <v>3.9100000000000003E-2</v>
      </c>
      <c r="G118" s="19">
        <v>558.33000000000004</v>
      </c>
      <c r="H118" s="19">
        <f t="shared" si="3"/>
        <v>21.83</v>
      </c>
    </row>
    <row r="119" spans="1:9" ht="38.25" x14ac:dyDescent="0.25">
      <c r="A119" s="20">
        <v>69</v>
      </c>
      <c r="B119" s="27"/>
      <c r="C119" s="21" t="s">
        <v>335</v>
      </c>
      <c r="D119" s="22" t="s">
        <v>336</v>
      </c>
      <c r="E119" s="114" t="s">
        <v>201</v>
      </c>
      <c r="F119" s="21">
        <v>0.10100000000000001</v>
      </c>
      <c r="G119" s="19">
        <v>203.4</v>
      </c>
      <c r="H119" s="19">
        <f t="shared" si="3"/>
        <v>20.54</v>
      </c>
    </row>
    <row r="120" spans="1:9" ht="102" x14ac:dyDescent="0.25">
      <c r="A120" s="21" t="s">
        <v>337</v>
      </c>
      <c r="B120" s="27"/>
      <c r="C120" s="21" t="s">
        <v>338</v>
      </c>
      <c r="D120" s="22" t="s">
        <v>339</v>
      </c>
      <c r="E120" s="114" t="s">
        <v>207</v>
      </c>
      <c r="F120" s="21">
        <v>1.2919999999999999E-2</v>
      </c>
      <c r="G120" s="19">
        <v>1412.5</v>
      </c>
      <c r="H120" s="19">
        <f t="shared" si="3"/>
        <v>18.25</v>
      </c>
    </row>
    <row r="121" spans="1:9" ht="76.5" x14ac:dyDescent="0.25">
      <c r="A121" s="20">
        <v>70</v>
      </c>
      <c r="B121" s="27"/>
      <c r="C121" s="21" t="s">
        <v>340</v>
      </c>
      <c r="D121" s="22" t="s">
        <v>341</v>
      </c>
      <c r="E121" s="114" t="s">
        <v>250</v>
      </c>
      <c r="F121" s="21">
        <v>1.0640000000000001</v>
      </c>
      <c r="G121" s="19">
        <v>10.57</v>
      </c>
      <c r="H121" s="19">
        <f t="shared" si="3"/>
        <v>11.25</v>
      </c>
    </row>
    <row r="122" spans="1:9" ht="38.25" x14ac:dyDescent="0.25">
      <c r="A122" s="21" t="s">
        <v>342</v>
      </c>
      <c r="B122" s="27"/>
      <c r="C122" s="21" t="s">
        <v>343</v>
      </c>
      <c r="D122" s="22" t="s">
        <v>344</v>
      </c>
      <c r="E122" s="114" t="s">
        <v>207</v>
      </c>
      <c r="F122" s="21">
        <v>1.5E-3</v>
      </c>
      <c r="G122" s="19">
        <v>2734.6</v>
      </c>
      <c r="H122" s="19">
        <f t="shared" si="3"/>
        <v>4.0999999999999996</v>
      </c>
    </row>
    <row r="123" spans="1:9" ht="76.5" x14ac:dyDescent="0.25">
      <c r="A123" s="20">
        <v>71</v>
      </c>
      <c r="B123" s="27"/>
      <c r="C123" s="21" t="s">
        <v>345</v>
      </c>
      <c r="D123" s="22" t="s">
        <v>346</v>
      </c>
      <c r="E123" s="114" t="s">
        <v>207</v>
      </c>
      <c r="F123" s="21">
        <v>6.4599999999999998E-4</v>
      </c>
      <c r="G123" s="19">
        <v>6250</v>
      </c>
      <c r="H123" s="19">
        <f t="shared" si="3"/>
        <v>4.04</v>
      </c>
    </row>
    <row r="124" spans="1:9" ht="25.5" x14ac:dyDescent="0.25">
      <c r="A124" s="21" t="s">
        <v>347</v>
      </c>
      <c r="B124" s="27"/>
      <c r="C124" s="21" t="s">
        <v>348</v>
      </c>
      <c r="D124" s="22" t="s">
        <v>349</v>
      </c>
      <c r="E124" s="114" t="s">
        <v>250</v>
      </c>
      <c r="F124" s="21">
        <v>1.069</v>
      </c>
      <c r="G124" s="19">
        <v>1.82</v>
      </c>
      <c r="H124" s="19">
        <f t="shared" si="3"/>
        <v>1.95</v>
      </c>
    </row>
    <row r="125" spans="1:9" ht="140.25" x14ac:dyDescent="0.25">
      <c r="A125" s="20">
        <v>72</v>
      </c>
      <c r="B125" s="27"/>
      <c r="C125" s="21" t="s">
        <v>350</v>
      </c>
      <c r="D125" s="22" t="s">
        <v>351</v>
      </c>
      <c r="E125" s="114" t="s">
        <v>207</v>
      </c>
      <c r="F125" s="21">
        <v>1.2800000000000001E-3</v>
      </c>
      <c r="G125" s="19">
        <v>1412.5</v>
      </c>
      <c r="H125" s="19">
        <f t="shared" si="3"/>
        <v>1.81</v>
      </c>
    </row>
    <row r="126" spans="1:9" ht="89.25" x14ac:dyDescent="0.25">
      <c r="A126" s="21" t="s">
        <v>352</v>
      </c>
      <c r="B126" s="27"/>
      <c r="C126" s="21" t="s">
        <v>353</v>
      </c>
      <c r="D126" s="22" t="s">
        <v>354</v>
      </c>
      <c r="E126" s="114" t="s">
        <v>207</v>
      </c>
      <c r="F126" s="21">
        <v>1.869E-3</v>
      </c>
      <c r="G126" s="19">
        <v>734.5</v>
      </c>
      <c r="H126" s="19">
        <f t="shared" si="3"/>
        <v>1.37</v>
      </c>
    </row>
    <row r="127" spans="1:9" ht="25.5" x14ac:dyDescent="0.25">
      <c r="A127" s="20">
        <v>73</v>
      </c>
      <c r="B127" s="27"/>
      <c r="C127" s="21" t="s">
        <v>355</v>
      </c>
      <c r="D127" s="22" t="s">
        <v>356</v>
      </c>
      <c r="E127" s="114" t="s">
        <v>357</v>
      </c>
      <c r="F127" s="21">
        <v>0.12</v>
      </c>
      <c r="G127" s="19">
        <v>10.199999999999999</v>
      </c>
      <c r="H127" s="19">
        <f t="shared" si="3"/>
        <v>1.22</v>
      </c>
    </row>
    <row r="128" spans="1:9" ht="178.5" x14ac:dyDescent="0.25">
      <c r="A128" s="21" t="s">
        <v>358</v>
      </c>
      <c r="B128" s="27"/>
      <c r="C128" s="21" t="s">
        <v>359</v>
      </c>
      <c r="D128" s="22" t="s">
        <v>360</v>
      </c>
      <c r="E128" s="114" t="s">
        <v>201</v>
      </c>
      <c r="F128" s="21">
        <v>9.8799999999999995E-4</v>
      </c>
      <c r="G128" s="19">
        <v>1155</v>
      </c>
      <c r="H128" s="19">
        <f t="shared" si="3"/>
        <v>1.1399999999999999</v>
      </c>
    </row>
    <row r="129" spans="1:8" ht="51" x14ac:dyDescent="0.25">
      <c r="A129" s="20">
        <v>74</v>
      </c>
      <c r="B129" s="27"/>
      <c r="C129" s="21" t="s">
        <v>361</v>
      </c>
      <c r="D129" s="22" t="s">
        <v>362</v>
      </c>
      <c r="E129" s="114" t="s">
        <v>357</v>
      </c>
      <c r="F129" s="21">
        <v>1.44E-2</v>
      </c>
      <c r="G129" s="19">
        <v>57.63</v>
      </c>
      <c r="H129" s="19">
        <f t="shared" si="3"/>
        <v>0.83</v>
      </c>
    </row>
    <row r="130" spans="1:8" ht="63.75" x14ac:dyDescent="0.25">
      <c r="A130" s="21" t="s">
        <v>363</v>
      </c>
      <c r="B130" s="27"/>
      <c r="C130" s="21" t="s">
        <v>364</v>
      </c>
      <c r="D130" s="22" t="s">
        <v>365</v>
      </c>
      <c r="E130" s="114" t="s">
        <v>207</v>
      </c>
      <c r="F130" s="21">
        <v>1.1400000000000001E-4</v>
      </c>
      <c r="G130" s="19">
        <v>4920</v>
      </c>
      <c r="H130" s="19">
        <f t="shared" si="3"/>
        <v>0.56000000000000005</v>
      </c>
    </row>
    <row r="131" spans="1:8" ht="51" x14ac:dyDescent="0.25">
      <c r="A131" s="20">
        <v>75</v>
      </c>
      <c r="B131" s="27"/>
      <c r="C131" s="21" t="s">
        <v>366</v>
      </c>
      <c r="D131" s="22" t="s">
        <v>367</v>
      </c>
      <c r="E131" s="114" t="s">
        <v>207</v>
      </c>
      <c r="F131" s="21">
        <v>3.4999999999999997E-5</v>
      </c>
      <c r="G131" s="19">
        <v>9420</v>
      </c>
      <c r="H131" s="19">
        <f t="shared" ref="H131:H136" si="4">ROUND(F131*G131,2)</f>
        <v>0.33</v>
      </c>
    </row>
    <row r="132" spans="1:8" ht="25.5" x14ac:dyDescent="0.25">
      <c r="A132" s="21" t="s">
        <v>368</v>
      </c>
      <c r="B132" s="27"/>
      <c r="C132" s="21" t="s">
        <v>369</v>
      </c>
      <c r="D132" s="22" t="s">
        <v>370</v>
      </c>
      <c r="E132" s="114" t="s">
        <v>207</v>
      </c>
      <c r="F132" s="21">
        <v>1.8E-5</v>
      </c>
      <c r="G132" s="19">
        <v>15620</v>
      </c>
      <c r="H132" s="19">
        <f t="shared" si="4"/>
        <v>0.28000000000000003</v>
      </c>
    </row>
    <row r="133" spans="1:8" ht="63.75" x14ac:dyDescent="0.25">
      <c r="A133" s="20">
        <v>76</v>
      </c>
      <c r="B133" s="27"/>
      <c r="C133" s="21" t="s">
        <v>371</v>
      </c>
      <c r="D133" s="22" t="s">
        <v>372</v>
      </c>
      <c r="E133" s="114" t="s">
        <v>207</v>
      </c>
      <c r="F133" s="21">
        <v>6.0000000000000002E-6</v>
      </c>
      <c r="G133" s="19">
        <v>37900</v>
      </c>
      <c r="H133" s="19">
        <f t="shared" si="4"/>
        <v>0.23</v>
      </c>
    </row>
    <row r="134" spans="1:8" ht="178.5" x14ac:dyDescent="0.25">
      <c r="A134" s="21" t="s">
        <v>373</v>
      </c>
      <c r="B134" s="27"/>
      <c r="C134" s="21" t="s">
        <v>374</v>
      </c>
      <c r="D134" s="22" t="s">
        <v>375</v>
      </c>
      <c r="E134" s="114" t="s">
        <v>201</v>
      </c>
      <c r="F134" s="21">
        <v>6.0999999999999999E-5</v>
      </c>
      <c r="G134" s="19">
        <v>1700</v>
      </c>
      <c r="H134" s="19">
        <f t="shared" si="4"/>
        <v>0.1</v>
      </c>
    </row>
    <row r="135" spans="1:8" ht="255" x14ac:dyDescent="0.25">
      <c r="A135" s="20">
        <v>77</v>
      </c>
      <c r="B135" s="27"/>
      <c r="C135" s="21" t="s">
        <v>376</v>
      </c>
      <c r="D135" s="22" t="s">
        <v>377</v>
      </c>
      <c r="E135" s="114" t="s">
        <v>378</v>
      </c>
      <c r="F135" s="21">
        <v>1.103E-3</v>
      </c>
      <c r="G135" s="19">
        <v>50.24</v>
      </c>
      <c r="H135" s="19">
        <f t="shared" si="4"/>
        <v>0.06</v>
      </c>
    </row>
    <row r="136" spans="1:8" ht="102" x14ac:dyDescent="0.25">
      <c r="A136" s="21" t="s">
        <v>379</v>
      </c>
      <c r="B136" s="27"/>
      <c r="C136" s="21" t="s">
        <v>380</v>
      </c>
      <c r="D136" s="22" t="s">
        <v>381</v>
      </c>
      <c r="E136" s="114" t="s">
        <v>207</v>
      </c>
      <c r="F136" s="21">
        <v>1.9999999999999999E-6</v>
      </c>
      <c r="G136" s="19">
        <v>4455.2</v>
      </c>
      <c r="H136" s="19">
        <f t="shared" si="4"/>
        <v>0.01</v>
      </c>
    </row>
    <row r="137" spans="1:8" x14ac:dyDescent="0.25">
      <c r="H137" s="125">
        <f>H12+H33+H66</f>
        <v>959196.7300000001</v>
      </c>
    </row>
    <row r="138" spans="1:8" ht="242.25" x14ac:dyDescent="0.25">
      <c r="B138" s="28" t="s">
        <v>382</v>
      </c>
      <c r="C138" s="95" t="s">
        <v>383</v>
      </c>
    </row>
    <row r="142" spans="1:8" x14ac:dyDescent="0.25">
      <c r="B142" s="53" t="s">
        <v>51</v>
      </c>
      <c r="C142" s="59"/>
    </row>
    <row r="143" spans="1:8" x14ac:dyDescent="0.25">
      <c r="B143" s="60" t="s">
        <v>32</v>
      </c>
      <c r="C143" s="59"/>
    </row>
    <row r="144" spans="1:8" x14ac:dyDescent="0.25">
      <c r="B144" s="53"/>
      <c r="C144" s="59"/>
    </row>
    <row r="145" spans="2:3" x14ac:dyDescent="0.25">
      <c r="B145" s="53" t="s">
        <v>33</v>
      </c>
      <c r="C145" s="59"/>
    </row>
    <row r="146" spans="2:3" x14ac:dyDescent="0.25">
      <c r="B146" s="60" t="s">
        <v>34</v>
      </c>
      <c r="C146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50"/>
  <sheetViews>
    <sheetView workbookViewId="0"/>
  </sheetViews>
  <sheetFormatPr defaultRowHeight="15" x14ac:dyDescent="0.25"/>
  <sheetData>
    <row r="1" spans="2:5" x14ac:dyDescent="0.25">
      <c r="B1" s="53"/>
      <c r="C1" s="53"/>
      <c r="D1" s="53"/>
      <c r="E1" s="53"/>
    </row>
    <row r="2" spans="2:5" x14ac:dyDescent="0.25">
      <c r="B2" s="53"/>
      <c r="C2" s="53"/>
      <c r="D2" s="53"/>
      <c r="E2" s="113" t="s">
        <v>384</v>
      </c>
    </row>
    <row r="3" spans="2:5" x14ac:dyDescent="0.25">
      <c r="B3" s="53"/>
      <c r="C3" s="53"/>
      <c r="D3" s="53"/>
      <c r="E3" s="53"/>
    </row>
    <row r="4" spans="2:5" x14ac:dyDescent="0.25">
      <c r="B4" s="53"/>
      <c r="C4" s="53"/>
      <c r="D4" s="53"/>
      <c r="E4" s="53"/>
    </row>
    <row r="5" spans="2:5" x14ac:dyDescent="0.25">
      <c r="B5" s="84" t="s">
        <v>385</v>
      </c>
    </row>
    <row r="6" spans="2:5" x14ac:dyDescent="0.25">
      <c r="B6" s="5"/>
      <c r="C6" s="53"/>
      <c r="D6" s="53"/>
      <c r="E6" s="53"/>
    </row>
    <row r="7" spans="2:5" ht="140.25" x14ac:dyDescent="0.25">
      <c r="B7" s="99" t="str">
        <f>'Прил.1 Сравнит табл'!B7:D7</f>
        <v xml:space="preserve">Наименование разрабатываемого показателя УНЦ -  Ограждение наружное </v>
      </c>
    </row>
    <row r="8" spans="2:5" x14ac:dyDescent="0.25">
      <c r="B8" s="100" t="str">
        <f>'Прил.1 Сравнит табл'!B9:D9</f>
        <v>Единица измерения  — 1 м</v>
      </c>
    </row>
    <row r="9" spans="2:5" x14ac:dyDescent="0.25">
      <c r="B9" s="5"/>
      <c r="C9" s="53"/>
      <c r="D9" s="53"/>
      <c r="E9" s="53"/>
    </row>
    <row r="10" spans="2:5" ht="89.25" x14ac:dyDescent="0.25">
      <c r="B10" s="102" t="s">
        <v>386</v>
      </c>
      <c r="C10" s="102" t="s">
        <v>387</v>
      </c>
      <c r="D10" s="102" t="s">
        <v>388</v>
      </c>
      <c r="E10" s="102" t="s">
        <v>389</v>
      </c>
    </row>
    <row r="11" spans="2:5" ht="38.25" x14ac:dyDescent="0.25">
      <c r="B11" s="29" t="s">
        <v>390</v>
      </c>
      <c r="C11" s="54">
        <f>'Прил.5 Расчет СМР и ОБ'!J14</f>
        <v>3797027.08</v>
      </c>
      <c r="D11" s="31">
        <f t="shared" ref="D11:D18" si="0">C11/$C$24</f>
        <v>0.20482726408054605</v>
      </c>
      <c r="E11" s="31">
        <f t="shared" ref="E11:E18" si="1">C11/$C$40</f>
        <v>0.18317400325402314</v>
      </c>
    </row>
    <row r="12" spans="2:5" ht="63.75" x14ac:dyDescent="0.25">
      <c r="B12" s="29" t="s">
        <v>391</v>
      </c>
      <c r="C12" s="54">
        <f>'Прил.5 Расчет СМР и ОБ'!J22</f>
        <v>899336.50999999989</v>
      </c>
      <c r="D12" s="31">
        <f t="shared" si="0"/>
        <v>4.8513911792024043E-2</v>
      </c>
      <c r="E12" s="31">
        <f t="shared" si="1"/>
        <v>4.3385276253863798E-2</v>
      </c>
    </row>
    <row r="13" spans="2:5" ht="51" x14ac:dyDescent="0.25">
      <c r="B13" s="29" t="s">
        <v>392</v>
      </c>
      <c r="C13" s="54">
        <f>'Прил.5 Расчет СМР и ОБ'!J51</f>
        <v>7.91</v>
      </c>
      <c r="D13" s="31">
        <f t="shared" si="0"/>
        <v>4.2669794677290506E-7</v>
      </c>
      <c r="E13" s="31">
        <f t="shared" si="1"/>
        <v>3.8158968456430471E-7</v>
      </c>
    </row>
    <row r="14" spans="2:5" ht="51" x14ac:dyDescent="0.25">
      <c r="B14" s="29" t="s">
        <v>393</v>
      </c>
      <c r="C14" s="54">
        <f>C13+C12</f>
        <v>899344.41999999993</v>
      </c>
      <c r="D14" s="31">
        <f t="shared" si="0"/>
        <v>4.8514338489970818E-2</v>
      </c>
      <c r="E14" s="31">
        <f t="shared" si="1"/>
        <v>4.3385657843548364E-2</v>
      </c>
    </row>
    <row r="15" spans="2:5" ht="63.75" x14ac:dyDescent="0.25">
      <c r="B15" s="29" t="s">
        <v>394</v>
      </c>
      <c r="C15" s="54">
        <f>'Прил.5 Расчет СМР и ОБ'!J16</f>
        <v>464409.44</v>
      </c>
      <c r="D15" s="31">
        <f t="shared" si="0"/>
        <v>2.5052156069526505E-2</v>
      </c>
      <c r="E15" s="31">
        <f t="shared" si="1"/>
        <v>2.240377392140144E-2</v>
      </c>
    </row>
    <row r="16" spans="2:5" ht="51" x14ac:dyDescent="0.25">
      <c r="B16" s="29" t="s">
        <v>395</v>
      </c>
      <c r="C16" s="54">
        <f>'Прил.5 Расчет СМР и ОБ'!J66</f>
        <v>5546630.9700000007</v>
      </c>
      <c r="D16" s="31">
        <f t="shared" si="0"/>
        <v>0.2992080968907721</v>
      </c>
      <c r="E16" s="31">
        <f t="shared" si="1"/>
        <v>0.2675773909275479</v>
      </c>
    </row>
    <row r="17" spans="2:7" ht="38.25" x14ac:dyDescent="0.25">
      <c r="B17" s="29" t="s">
        <v>396</v>
      </c>
      <c r="C17" s="54">
        <f>'Прил.5 Расчет СМР и ОБ'!J132</f>
        <v>879801.42999999993</v>
      </c>
      <c r="D17" s="31">
        <f t="shared" si="0"/>
        <v>4.7460109197075315E-2</v>
      </c>
      <c r="E17" s="31">
        <f t="shared" si="1"/>
        <v>4.2442876125527711E-2</v>
      </c>
      <c r="G17" s="126"/>
    </row>
    <row r="18" spans="2:7" ht="38.25" x14ac:dyDescent="0.25">
      <c r="B18" s="29" t="s">
        <v>397</v>
      </c>
      <c r="C18" s="54">
        <f>C17+C16</f>
        <v>6426432.4000000004</v>
      </c>
      <c r="D18" s="31">
        <f t="shared" si="0"/>
        <v>0.34666820608784737</v>
      </c>
      <c r="E18" s="31">
        <f t="shared" si="1"/>
        <v>0.31002026705307556</v>
      </c>
    </row>
    <row r="19" spans="2:7" x14ac:dyDescent="0.25">
      <c r="B19" s="29" t="s">
        <v>398</v>
      </c>
      <c r="C19" s="54">
        <f>C18+C14+C11</f>
        <v>11122803.9</v>
      </c>
      <c r="D19" s="31"/>
      <c r="E19" s="29"/>
    </row>
    <row r="20" spans="2:7" ht="38.25" x14ac:dyDescent="0.25">
      <c r="B20" s="29" t="s">
        <v>399</v>
      </c>
      <c r="C20" s="54">
        <f>ROUND(C21*(C11+C15),2)</f>
        <v>2855162.47</v>
      </c>
      <c r="D20" s="31">
        <f>C20/$C$24</f>
        <v>0.15401921158685919</v>
      </c>
      <c r="E20" s="31">
        <f>C20/$C$40</f>
        <v>0.13773711078472076</v>
      </c>
    </row>
    <row r="21" spans="2:7" ht="38.25" x14ac:dyDescent="0.25">
      <c r="B21" s="29" t="s">
        <v>400</v>
      </c>
      <c r="C21" s="32">
        <f>'Прил.5 Расчет СМР и ОБ'!E136</f>
        <v>0.67</v>
      </c>
      <c r="D21" s="31"/>
      <c r="E21" s="29"/>
    </row>
    <row r="22" spans="2:7" ht="51" x14ac:dyDescent="0.25">
      <c r="B22" s="29" t="s">
        <v>401</v>
      </c>
      <c r="C22" s="54">
        <f>ROUND(C23*(C11+C15),2)</f>
        <v>4559737.08</v>
      </c>
      <c r="D22" s="31">
        <f>C22/$C$24</f>
        <v>0.24597097975477644</v>
      </c>
      <c r="E22" s="31">
        <f>C22/$C$40</f>
        <v>0.21996822175137343</v>
      </c>
    </row>
    <row r="23" spans="2:7" ht="51" x14ac:dyDescent="0.25">
      <c r="B23" s="29" t="s">
        <v>402</v>
      </c>
      <c r="C23" s="32">
        <f>'Прил.5 Расчет СМР и ОБ'!E135</f>
        <v>1.07</v>
      </c>
      <c r="D23" s="31"/>
      <c r="E23" s="29"/>
    </row>
    <row r="24" spans="2:7" ht="38.25" x14ac:dyDescent="0.25">
      <c r="B24" s="29" t="s">
        <v>403</v>
      </c>
      <c r="C24" s="54">
        <f>C19+C20+C22</f>
        <v>18537703.450000003</v>
      </c>
      <c r="D24" s="31">
        <f>C24/$C$24</f>
        <v>1</v>
      </c>
      <c r="E24" s="31">
        <f>C24/$C$40</f>
        <v>0.89428526068674141</v>
      </c>
    </row>
    <row r="25" spans="2:7" ht="89.25" x14ac:dyDescent="0.25">
      <c r="B25" s="29" t="s">
        <v>404</v>
      </c>
      <c r="C25" s="54">
        <f>'Прил.5 Расчет СМР и ОБ'!J58</f>
        <v>0</v>
      </c>
      <c r="D25" s="31"/>
      <c r="E25" s="31">
        <f>C25/$C$40</f>
        <v>0</v>
      </c>
    </row>
    <row r="26" spans="2:7" ht="76.5" x14ac:dyDescent="0.25">
      <c r="B26" s="29" t="s">
        <v>405</v>
      </c>
      <c r="C26" s="54">
        <f>C25</f>
        <v>0</v>
      </c>
      <c r="D26" s="31"/>
      <c r="E26" s="31">
        <f>C26/$C$40</f>
        <v>0</v>
      </c>
    </row>
    <row r="27" spans="2:7" ht="63.75" x14ac:dyDescent="0.25">
      <c r="B27" s="29" t="s">
        <v>406</v>
      </c>
      <c r="C27" s="30">
        <f>C24+C25</f>
        <v>18537703.450000003</v>
      </c>
      <c r="D27" s="31"/>
      <c r="E27" s="31">
        <f>C27/$C$40</f>
        <v>0.89428526068674141</v>
      </c>
    </row>
    <row r="28" spans="2:7" ht="102" x14ac:dyDescent="0.25">
      <c r="B28" s="29" t="s">
        <v>407</v>
      </c>
      <c r="C28" s="29"/>
      <c r="D28" s="29"/>
      <c r="E28" s="29"/>
    </row>
    <row r="29" spans="2:7" ht="63.75" x14ac:dyDescent="0.25">
      <c r="B29" s="29" t="s">
        <v>408</v>
      </c>
      <c r="C29" s="30">
        <f>ROUND(C24*'Прил. 10'!D14,2)</f>
        <v>722970.43</v>
      </c>
      <c r="D29" s="29"/>
      <c r="E29" s="31">
        <f t="shared" ref="E29:E38" si="2">C29/$C$40</f>
        <v>3.487712494728442E-2</v>
      </c>
    </row>
    <row r="30" spans="2:7" ht="153" x14ac:dyDescent="0.25">
      <c r="B30" s="29" t="s">
        <v>409</v>
      </c>
      <c r="C30" s="30">
        <f>ROUND((C24+C29)*'Прил. 10'!D15,2)</f>
        <v>404474.15</v>
      </c>
      <c r="D30" s="29"/>
      <c r="E30" s="31">
        <f t="shared" si="2"/>
        <v>1.951241002691723E-2</v>
      </c>
    </row>
    <row r="31" spans="2:7" ht="38.25" x14ac:dyDescent="0.25">
      <c r="B31" s="29" t="s">
        <v>410</v>
      </c>
      <c r="C31" s="30">
        <f>ROUND(C25*7%*0.8,2)</f>
        <v>0</v>
      </c>
      <c r="D31" s="29"/>
      <c r="E31" s="31">
        <f t="shared" si="2"/>
        <v>0</v>
      </c>
    </row>
    <row r="32" spans="2:7" ht="114.75" x14ac:dyDescent="0.25">
      <c r="B32" s="29" t="s">
        <v>411</v>
      </c>
      <c r="C32" s="30">
        <v>0</v>
      </c>
      <c r="D32" s="29"/>
      <c r="E32" s="31">
        <f t="shared" si="2"/>
        <v>0</v>
      </c>
    </row>
    <row r="33" spans="2:12" ht="114.75" x14ac:dyDescent="0.25">
      <c r="B33" s="29" t="s">
        <v>412</v>
      </c>
      <c r="C33" s="30">
        <v>0</v>
      </c>
      <c r="D33" s="29"/>
      <c r="E33" s="31">
        <f t="shared" si="2"/>
        <v>0</v>
      </c>
    </row>
    <row r="34" spans="2:12" ht="216.75" x14ac:dyDescent="0.25">
      <c r="B34" s="29" t="s">
        <v>413</v>
      </c>
      <c r="C34" s="30">
        <v>0</v>
      </c>
      <c r="D34" s="29"/>
      <c r="E34" s="31">
        <f t="shared" si="2"/>
        <v>0</v>
      </c>
    </row>
    <row r="35" spans="2:12" ht="344.25" x14ac:dyDescent="0.25">
      <c r="B35" s="29" t="s">
        <v>414</v>
      </c>
      <c r="C35" s="30">
        <v>0</v>
      </c>
      <c r="D35" s="29"/>
      <c r="E35" s="31">
        <f t="shared" si="2"/>
        <v>0</v>
      </c>
    </row>
    <row r="36" spans="2:12" ht="114.75" x14ac:dyDescent="0.25">
      <c r="B36" s="29" t="s">
        <v>415</v>
      </c>
      <c r="C36" s="30">
        <f>ROUND((C27+C29+C31+C30)*2.14%,2)</f>
        <v>420834.17</v>
      </c>
      <c r="D36" s="29"/>
      <c r="E36" s="31">
        <f t="shared" si="2"/>
        <v>2.0301640731249175E-2</v>
      </c>
      <c r="G36" s="2"/>
      <c r="L36" s="6"/>
    </row>
    <row r="37" spans="2:12" ht="38.25" x14ac:dyDescent="0.25">
      <c r="B37" s="29" t="s">
        <v>416</v>
      </c>
      <c r="C37" s="30">
        <f>ROUND((C27+C29+C30+C31)*0.2%,2)</f>
        <v>39330.300000000003</v>
      </c>
      <c r="D37" s="29"/>
      <c r="E37" s="31">
        <f t="shared" si="2"/>
        <v>1.8973497813931069E-3</v>
      </c>
      <c r="G37" s="2"/>
      <c r="L37" s="6"/>
    </row>
    <row r="38" spans="2:12" ht="127.5" x14ac:dyDescent="0.25">
      <c r="B38" s="29" t="s">
        <v>417</v>
      </c>
      <c r="C38" s="54">
        <f>C36+C30+C27+C29+C31+C37</f>
        <v>20125312.500000004</v>
      </c>
      <c r="D38" s="29"/>
      <c r="E38" s="31">
        <f t="shared" si="2"/>
        <v>0.97087378617358533</v>
      </c>
    </row>
    <row r="39" spans="2:12" ht="38.25" x14ac:dyDescent="0.25">
      <c r="B39" s="29" t="s">
        <v>418</v>
      </c>
      <c r="C39" s="54">
        <f>ROUND(C38*3%,2)</f>
        <v>603759.38</v>
      </c>
      <c r="D39" s="29"/>
      <c r="E39" s="31">
        <f>C39/$C$38</f>
        <v>3.0000000248443341E-2</v>
      </c>
    </row>
    <row r="40" spans="2:12" x14ac:dyDescent="0.25">
      <c r="B40" s="29" t="s">
        <v>419</v>
      </c>
      <c r="C40" s="54">
        <f>C39+C38</f>
        <v>20729071.880000003</v>
      </c>
      <c r="D40" s="29"/>
      <c r="E40" s="31">
        <f>C40/$C$40</f>
        <v>1</v>
      </c>
    </row>
    <row r="41" spans="2:12" ht="63.75" x14ac:dyDescent="0.25">
      <c r="B41" s="29" t="s">
        <v>420</v>
      </c>
      <c r="C41" s="54">
        <f>C40/'Прил.5 Расчет СМР и ОБ'!E139</f>
        <v>17075.018023064251</v>
      </c>
      <c r="D41" s="29"/>
      <c r="E41" s="29"/>
    </row>
    <row r="42" spans="2:12" x14ac:dyDescent="0.25">
      <c r="B42" s="56"/>
      <c r="C42" s="53"/>
      <c r="D42" s="53"/>
      <c r="E42" s="53"/>
    </row>
    <row r="43" spans="2:12" x14ac:dyDescent="0.25">
      <c r="B43" s="56" t="s">
        <v>421</v>
      </c>
      <c r="C43" s="53"/>
      <c r="D43" s="53"/>
      <c r="E43" s="53"/>
    </row>
    <row r="44" spans="2:12" x14ac:dyDescent="0.25">
      <c r="B44" s="56" t="s">
        <v>422</v>
      </c>
      <c r="C44" s="53"/>
      <c r="D44" s="53"/>
      <c r="E44" s="53"/>
    </row>
    <row r="45" spans="2:12" x14ac:dyDescent="0.25">
      <c r="B45" s="56"/>
      <c r="C45" s="53"/>
      <c r="D45" s="53"/>
      <c r="E45" s="53"/>
    </row>
    <row r="46" spans="2:12" x14ac:dyDescent="0.25">
      <c r="B46" s="56" t="s">
        <v>423</v>
      </c>
      <c r="C46" s="53"/>
      <c r="D46" s="53"/>
      <c r="E46" s="53"/>
    </row>
    <row r="47" spans="2:12" x14ac:dyDescent="0.25">
      <c r="B47" s="100" t="s">
        <v>424</v>
      </c>
      <c r="D47" s="53"/>
      <c r="E47" s="53"/>
    </row>
    <row r="49" spans="2:5" x14ac:dyDescent="0.25">
      <c r="B49" s="53"/>
      <c r="C49" s="53"/>
      <c r="D49" s="53"/>
      <c r="E49" s="53"/>
    </row>
    <row r="50" spans="2:5" x14ac:dyDescent="0.25">
      <c r="B50" s="53"/>
      <c r="C50" s="53"/>
      <c r="D50" s="53"/>
      <c r="E50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149"/>
  <sheetViews>
    <sheetView tabSelected="1" topLeftCell="A43" workbookViewId="0">
      <selection activeCell="B54" sqref="B54"/>
    </sheetView>
  </sheetViews>
  <sheetFormatPr defaultRowHeight="15" x14ac:dyDescent="0.25"/>
  <cols>
    <col min="2" max="2" width="45.28515625" customWidth="1"/>
    <col min="3" max="3" width="53.140625" customWidth="1"/>
    <col min="4" max="10" width="13.85546875" customWidth="1"/>
  </cols>
  <sheetData>
    <row r="2" spans="1:11" ht="15.75" x14ac:dyDescent="0.25">
      <c r="H2" s="108" t="s">
        <v>425</v>
      </c>
    </row>
    <row r="4" spans="1:11" x14ac:dyDescent="0.25">
      <c r="A4" s="84" t="s">
        <v>426</v>
      </c>
      <c r="I4" s="84"/>
      <c r="J4" s="84"/>
    </row>
    <row r="5" spans="1:11" x14ac:dyDescent="0.25">
      <c r="A5" s="84"/>
      <c r="B5" s="84"/>
      <c r="C5" s="84"/>
      <c r="D5" s="84"/>
      <c r="E5" s="84"/>
      <c r="F5" s="84"/>
      <c r="G5" s="84"/>
      <c r="H5" s="84"/>
      <c r="I5" s="84"/>
      <c r="J5" s="84"/>
    </row>
    <row r="6" spans="1:11" x14ac:dyDescent="0.25">
      <c r="A6" s="51" t="s">
        <v>427</v>
      </c>
      <c r="B6" s="50"/>
      <c r="C6" s="50"/>
      <c r="D6" s="51" t="s">
        <v>48</v>
      </c>
      <c r="E6" s="50"/>
      <c r="F6" s="50"/>
      <c r="G6" s="50"/>
      <c r="H6" s="50"/>
      <c r="I6" s="112"/>
      <c r="J6" s="112"/>
    </row>
    <row r="7" spans="1:11" ht="38.25" x14ac:dyDescent="0.25">
      <c r="A7" s="85" t="s">
        <v>5</v>
      </c>
      <c r="I7" s="99"/>
      <c r="J7" s="99"/>
    </row>
    <row r="9" spans="1:11" ht="63.75" x14ac:dyDescent="0.25">
      <c r="A9" s="102" t="s">
        <v>428</v>
      </c>
      <c r="B9" s="102" t="s">
        <v>56</v>
      </c>
      <c r="C9" s="102" t="s">
        <v>386</v>
      </c>
      <c r="D9" s="102" t="s">
        <v>58</v>
      </c>
      <c r="E9" s="102" t="s">
        <v>429</v>
      </c>
      <c r="F9" s="102" t="s">
        <v>60</v>
      </c>
      <c r="G9" s="117"/>
      <c r="H9" s="102" t="s">
        <v>430</v>
      </c>
      <c r="I9" s="102" t="s">
        <v>431</v>
      </c>
      <c r="J9" s="117"/>
    </row>
    <row r="10" spans="1:11" x14ac:dyDescent="0.25">
      <c r="A10" s="119"/>
      <c r="B10" s="119"/>
      <c r="C10" s="119"/>
      <c r="D10" s="119"/>
      <c r="E10" s="119"/>
      <c r="F10" s="102" t="s">
        <v>432</v>
      </c>
      <c r="G10" s="102" t="s">
        <v>62</v>
      </c>
      <c r="H10" s="119"/>
      <c r="I10" s="102" t="s">
        <v>432</v>
      </c>
      <c r="J10" s="102" t="s">
        <v>62</v>
      </c>
    </row>
    <row r="11" spans="1:11" x14ac:dyDescent="0.25">
      <c r="A11" s="102">
        <v>1</v>
      </c>
      <c r="B11" s="102">
        <v>2</v>
      </c>
      <c r="C11" s="102">
        <v>3</v>
      </c>
      <c r="D11" s="102">
        <v>4</v>
      </c>
      <c r="E11" s="102">
        <v>5</v>
      </c>
      <c r="F11" s="102">
        <v>6</v>
      </c>
      <c r="G11" s="102">
        <v>7</v>
      </c>
      <c r="H11" s="102">
        <v>8</v>
      </c>
      <c r="I11" s="102">
        <v>9</v>
      </c>
      <c r="J11" s="102">
        <v>10</v>
      </c>
    </row>
    <row r="12" spans="1:11" x14ac:dyDescent="0.25">
      <c r="A12" s="102"/>
      <c r="B12" s="97" t="s">
        <v>433</v>
      </c>
      <c r="C12" s="116"/>
      <c r="D12" s="116"/>
      <c r="E12" s="116"/>
      <c r="F12" s="116"/>
      <c r="G12" s="116"/>
      <c r="H12" s="117"/>
      <c r="I12" s="33"/>
      <c r="J12" s="33"/>
    </row>
    <row r="13" spans="1:11" x14ac:dyDescent="0.25">
      <c r="A13" s="102">
        <v>1</v>
      </c>
      <c r="B13" s="47" t="s">
        <v>96</v>
      </c>
      <c r="C13" s="101" t="s">
        <v>434</v>
      </c>
      <c r="D13" s="102" t="s">
        <v>435</v>
      </c>
      <c r="E13" s="35">
        <f>G13/F13</f>
        <v>8958.6971677559904</v>
      </c>
      <c r="F13" s="34">
        <v>9.18</v>
      </c>
      <c r="G13" s="34">
        <v>82240.84</v>
      </c>
      <c r="H13" s="105">
        <f>G13/G14</f>
        <v>0.99999999999999978</v>
      </c>
      <c r="I13" s="34">
        <f>ФОТр.тек.!E13</f>
        <v>423.83697188533199</v>
      </c>
      <c r="J13" s="34">
        <f>ROUND(I13*E13,2)</f>
        <v>3797027.08</v>
      </c>
    </row>
    <row r="14" spans="1:11" ht="25.5" x14ac:dyDescent="0.25">
      <c r="A14" s="102"/>
      <c r="B14" s="102"/>
      <c r="C14" s="97" t="s">
        <v>436</v>
      </c>
      <c r="D14" s="102" t="s">
        <v>435</v>
      </c>
      <c r="E14" s="35">
        <f>SUM(E13:E13)</f>
        <v>8958.6971677559904</v>
      </c>
      <c r="F14" s="34"/>
      <c r="G14" s="34">
        <f>'Прил. 3'!H12</f>
        <v>82240.840000000011</v>
      </c>
      <c r="H14" s="105">
        <v>1</v>
      </c>
      <c r="I14" s="34"/>
      <c r="J14" s="34">
        <f>SUM(J13:J13)</f>
        <v>3797027.08</v>
      </c>
      <c r="K14" s="127"/>
    </row>
    <row r="15" spans="1:11" x14ac:dyDescent="0.25">
      <c r="A15" s="102"/>
      <c r="B15" s="101" t="s">
        <v>102</v>
      </c>
      <c r="C15" s="116"/>
      <c r="D15" s="116"/>
      <c r="E15" s="116"/>
      <c r="F15" s="116"/>
      <c r="G15" s="116"/>
      <c r="H15" s="117"/>
      <c r="I15" s="33"/>
      <c r="J15" s="33"/>
    </row>
    <row r="16" spans="1:11" x14ac:dyDescent="0.25">
      <c r="A16" s="102">
        <f>A13+1</f>
        <v>2</v>
      </c>
      <c r="B16" s="102">
        <v>2</v>
      </c>
      <c r="C16" s="101" t="s">
        <v>102</v>
      </c>
      <c r="D16" s="102" t="s">
        <v>435</v>
      </c>
      <c r="E16" s="35">
        <f>'Прил. 3'!F32</f>
        <v>850.566734</v>
      </c>
      <c r="F16" s="34">
        <f>G16/E16</f>
        <v>12.32779225997804</v>
      </c>
      <c r="G16" s="34">
        <v>10485.61</v>
      </c>
      <c r="H16" s="105">
        <v>1</v>
      </c>
      <c r="I16" s="34">
        <f>ROUND(F16*'Прил. 10'!D10,2)</f>
        <v>546</v>
      </c>
      <c r="J16" s="34">
        <f>ROUND(I16*E16,2)</f>
        <v>464409.44</v>
      </c>
    </row>
    <row r="17" spans="1:12" x14ac:dyDescent="0.25">
      <c r="A17" s="102"/>
      <c r="B17" s="97" t="s">
        <v>103</v>
      </c>
      <c r="C17" s="116"/>
      <c r="D17" s="116"/>
      <c r="E17" s="116"/>
      <c r="F17" s="116"/>
      <c r="G17" s="116"/>
      <c r="H17" s="117"/>
      <c r="I17" s="105"/>
      <c r="J17" s="105"/>
    </row>
    <row r="18" spans="1:12" x14ac:dyDescent="0.25">
      <c r="A18" s="102"/>
      <c r="B18" s="101" t="s">
        <v>437</v>
      </c>
      <c r="C18" s="116"/>
      <c r="D18" s="116"/>
      <c r="E18" s="116"/>
      <c r="F18" s="116"/>
      <c r="G18" s="116"/>
      <c r="H18" s="117"/>
      <c r="I18" s="33"/>
      <c r="J18" s="33"/>
    </row>
    <row r="19" spans="1:12" x14ac:dyDescent="0.25">
      <c r="A19" s="102">
        <f>A16+1</f>
        <v>3</v>
      </c>
      <c r="B19" s="21" t="s">
        <v>105</v>
      </c>
      <c r="C19" s="22" t="s">
        <v>106</v>
      </c>
      <c r="D19" s="114" t="s">
        <v>107</v>
      </c>
      <c r="E19" s="21">
        <v>526.16455299999996</v>
      </c>
      <c r="F19" s="23">
        <v>111.99</v>
      </c>
      <c r="G19" s="34">
        <f>ROUND(E19*F19,2)</f>
        <v>58925.17</v>
      </c>
      <c r="H19" s="105">
        <f>G19/$G$52</f>
        <v>0.75887077778331558</v>
      </c>
      <c r="I19" s="111">
        <f>ROUND(F19*'Прил. 10'!$D$11,2)</f>
        <v>1508.51</v>
      </c>
      <c r="J19" s="34">
        <f>ROUND(I19*E19,2)</f>
        <v>793724.49</v>
      </c>
    </row>
    <row r="20" spans="1:12" x14ac:dyDescent="0.25">
      <c r="A20" s="102">
        <f>A19+1</f>
        <v>4</v>
      </c>
      <c r="B20" s="21" t="s">
        <v>109</v>
      </c>
      <c r="C20" s="22" t="s">
        <v>110</v>
      </c>
      <c r="D20" s="114" t="s">
        <v>107</v>
      </c>
      <c r="E20" s="21">
        <v>60.862153999999997</v>
      </c>
      <c r="F20" s="23">
        <v>65.709999999999994</v>
      </c>
      <c r="G20" s="34">
        <f>ROUND(E20*F20,2)</f>
        <v>3999.25</v>
      </c>
      <c r="H20" s="105">
        <f>G20/$G$52</f>
        <v>5.1504543101868437E-2</v>
      </c>
      <c r="I20" s="111">
        <f>ROUND(F20*'Прил. 10'!$D$11,2)</f>
        <v>885.11</v>
      </c>
      <c r="J20" s="34">
        <f>ROUND(I20*E20,2)</f>
        <v>53869.7</v>
      </c>
    </row>
    <row r="21" spans="1:12" x14ac:dyDescent="0.25">
      <c r="A21" s="102">
        <f>A20+1</f>
        <v>5</v>
      </c>
      <c r="B21" s="21" t="s">
        <v>112</v>
      </c>
      <c r="C21" s="22" t="s">
        <v>113</v>
      </c>
      <c r="D21" s="114" t="s">
        <v>107</v>
      </c>
      <c r="E21" s="21">
        <v>474.221655</v>
      </c>
      <c r="F21" s="23">
        <v>8.1</v>
      </c>
      <c r="G21" s="34">
        <f>ROUND(E21*F21,2)</f>
        <v>3841.2</v>
      </c>
      <c r="H21" s="105">
        <f>G21/$G$52</f>
        <v>4.9469088194760778E-2</v>
      </c>
      <c r="I21" s="111">
        <f>ROUND(F21*'Прил. 10'!$D$11,2)</f>
        <v>109.11</v>
      </c>
      <c r="J21" s="34">
        <f>ROUND(I21*E21,2)</f>
        <v>51742.32</v>
      </c>
    </row>
    <row r="22" spans="1:12" x14ac:dyDescent="0.25">
      <c r="A22" s="102"/>
      <c r="B22" s="102"/>
      <c r="C22" s="101" t="s">
        <v>438</v>
      </c>
      <c r="D22" s="102"/>
      <c r="E22" s="36"/>
      <c r="F22" s="34"/>
      <c r="G22" s="34">
        <f>SUM(G19:G21)</f>
        <v>66765.62</v>
      </c>
      <c r="H22" s="105">
        <f>G22/G52</f>
        <v>0.85984440907994475</v>
      </c>
      <c r="I22" s="34"/>
      <c r="J22" s="34">
        <f>SUM(J19:J21)</f>
        <v>899336.50999999989</v>
      </c>
      <c r="L22" s="127"/>
    </row>
    <row r="23" spans="1:12" x14ac:dyDescent="0.25">
      <c r="A23" s="102">
        <f>A21+1</f>
        <v>6</v>
      </c>
      <c r="B23" s="21" t="s">
        <v>115</v>
      </c>
      <c r="C23" s="22" t="s">
        <v>116</v>
      </c>
      <c r="D23" s="114" t="s">
        <v>107</v>
      </c>
      <c r="E23" s="21">
        <v>129.131</v>
      </c>
      <c r="F23" s="23">
        <v>17.559999999999999</v>
      </c>
      <c r="G23" s="34">
        <f t="shared" ref="G23:G50" si="0">ROUND(E23*F23,2)</f>
        <v>2267.54</v>
      </c>
      <c r="H23" s="105">
        <f t="shared" ref="H23:H50" si="1">G23/$G$52</f>
        <v>2.9202628409129402E-2</v>
      </c>
      <c r="I23" s="111">
        <f>ROUND(F23*'Прил. 10'!$D$11,2)</f>
        <v>236.53</v>
      </c>
      <c r="J23" s="34">
        <f t="shared" ref="J23:J50" si="2">ROUND(I23*E23,2)</f>
        <v>30543.360000000001</v>
      </c>
      <c r="L23" s="127"/>
    </row>
    <row r="24" spans="1:12" ht="38.25" x14ac:dyDescent="0.25">
      <c r="A24" s="102">
        <f t="shared" ref="A24:A50" si="3">A23+1</f>
        <v>7</v>
      </c>
      <c r="B24" s="21" t="s">
        <v>118</v>
      </c>
      <c r="C24" s="22" t="s">
        <v>119</v>
      </c>
      <c r="D24" s="114" t="s">
        <v>107</v>
      </c>
      <c r="E24" s="21">
        <v>23.602599999999999</v>
      </c>
      <c r="F24" s="23">
        <v>90</v>
      </c>
      <c r="G24" s="34">
        <f t="shared" si="0"/>
        <v>2124.23</v>
      </c>
      <c r="H24" s="105">
        <f t="shared" si="1"/>
        <v>2.7357003336446084E-2</v>
      </c>
      <c r="I24" s="111">
        <f>ROUND(F24*'Прил. 10'!$D$11,2)</f>
        <v>1212.3</v>
      </c>
      <c r="J24" s="34">
        <f t="shared" si="2"/>
        <v>28613.43</v>
      </c>
      <c r="L24" s="127"/>
    </row>
    <row r="25" spans="1:12" ht="25.5" x14ac:dyDescent="0.25">
      <c r="A25" s="102">
        <f t="shared" si="3"/>
        <v>8</v>
      </c>
      <c r="B25" s="21" t="s">
        <v>121</v>
      </c>
      <c r="C25" s="22" t="s">
        <v>122</v>
      </c>
      <c r="D25" s="114" t="s">
        <v>107</v>
      </c>
      <c r="E25" s="21">
        <v>55</v>
      </c>
      <c r="F25" s="23">
        <v>27.42</v>
      </c>
      <c r="G25" s="34">
        <f t="shared" si="0"/>
        <v>1508.1</v>
      </c>
      <c r="H25" s="105">
        <f t="shared" si="1"/>
        <v>1.9422142014609685E-2</v>
      </c>
      <c r="I25" s="111">
        <f>ROUND(F25*'Прил. 10'!$D$11,2)</f>
        <v>369.35</v>
      </c>
      <c r="J25" s="34">
        <f t="shared" si="2"/>
        <v>20314.25</v>
      </c>
      <c r="L25" s="127"/>
    </row>
    <row r="26" spans="1:12" ht="25.5" x14ac:dyDescent="0.25">
      <c r="A26" s="102">
        <f t="shared" si="3"/>
        <v>9</v>
      </c>
      <c r="B26" s="21" t="s">
        <v>124</v>
      </c>
      <c r="C26" s="22" t="s">
        <v>125</v>
      </c>
      <c r="D26" s="114" t="s">
        <v>107</v>
      </c>
      <c r="E26" s="21">
        <v>19.67754</v>
      </c>
      <c r="F26" s="23">
        <v>70.010000000000005</v>
      </c>
      <c r="G26" s="34">
        <f t="shared" si="0"/>
        <v>1377.62</v>
      </c>
      <c r="H26" s="105">
        <f t="shared" si="1"/>
        <v>1.7741748744888666E-2</v>
      </c>
      <c r="I26" s="111">
        <f>ROUND(F26*'Прил. 10'!$D$11,2)</f>
        <v>943.03</v>
      </c>
      <c r="J26" s="34">
        <f t="shared" si="2"/>
        <v>18556.509999999998</v>
      </c>
      <c r="L26" s="127"/>
    </row>
    <row r="27" spans="1:12" x14ac:dyDescent="0.25">
      <c r="A27" s="102">
        <f t="shared" si="3"/>
        <v>10</v>
      </c>
      <c r="B27" s="21" t="s">
        <v>127</v>
      </c>
      <c r="C27" s="22" t="s">
        <v>128</v>
      </c>
      <c r="D27" s="114" t="s">
        <v>107</v>
      </c>
      <c r="E27" s="21">
        <v>7.2605000000000004</v>
      </c>
      <c r="F27" s="23">
        <v>85.84</v>
      </c>
      <c r="G27" s="34">
        <f t="shared" si="0"/>
        <v>623.24</v>
      </c>
      <c r="H27" s="105">
        <f t="shared" si="1"/>
        <v>8.026427815917607E-3</v>
      </c>
      <c r="I27" s="111">
        <f>ROUND(F27*'Прил. 10'!$D$11,2)</f>
        <v>1156.26</v>
      </c>
      <c r="J27" s="34">
        <f t="shared" si="2"/>
        <v>8395.0300000000007</v>
      </c>
      <c r="L27" s="127"/>
    </row>
    <row r="28" spans="1:12" x14ac:dyDescent="0.25">
      <c r="A28" s="102">
        <f t="shared" si="3"/>
        <v>11</v>
      </c>
      <c r="B28" s="21" t="s">
        <v>130</v>
      </c>
      <c r="C28" s="22" t="s">
        <v>131</v>
      </c>
      <c r="D28" s="114" t="s">
        <v>107</v>
      </c>
      <c r="E28" s="21">
        <v>20.246032</v>
      </c>
      <c r="F28" s="23">
        <v>30</v>
      </c>
      <c r="G28" s="34">
        <f t="shared" si="0"/>
        <v>607.38</v>
      </c>
      <c r="H28" s="105">
        <f t="shared" si="1"/>
        <v>7.8221740049291381E-3</v>
      </c>
      <c r="I28" s="111">
        <f>ROUND(F28*'Прил. 10'!$D$11,2)</f>
        <v>404.1</v>
      </c>
      <c r="J28" s="34">
        <f t="shared" si="2"/>
        <v>8181.42</v>
      </c>
      <c r="L28" s="127"/>
    </row>
    <row r="29" spans="1:12" x14ac:dyDescent="0.25">
      <c r="A29" s="102">
        <f t="shared" si="3"/>
        <v>12</v>
      </c>
      <c r="B29" s="21" t="s">
        <v>133</v>
      </c>
      <c r="C29" s="22" t="s">
        <v>134</v>
      </c>
      <c r="D29" s="114" t="s">
        <v>107</v>
      </c>
      <c r="E29" s="21">
        <v>6.1285800000000004</v>
      </c>
      <c r="F29" s="23">
        <v>86.4</v>
      </c>
      <c r="G29" s="34">
        <f t="shared" si="0"/>
        <v>529.51</v>
      </c>
      <c r="H29" s="105">
        <f t="shared" si="1"/>
        <v>6.8193212772070652E-3</v>
      </c>
      <c r="I29" s="111">
        <f>ROUND(F29*'Прил. 10'!$D$11,2)</f>
        <v>1163.81</v>
      </c>
      <c r="J29" s="34">
        <f t="shared" si="2"/>
        <v>7132.5</v>
      </c>
      <c r="L29" s="127"/>
    </row>
    <row r="30" spans="1:12" x14ac:dyDescent="0.25">
      <c r="A30" s="102">
        <f t="shared" si="3"/>
        <v>13</v>
      </c>
      <c r="B30" s="21" t="s">
        <v>136</v>
      </c>
      <c r="C30" s="22" t="s">
        <v>137</v>
      </c>
      <c r="D30" s="114" t="s">
        <v>107</v>
      </c>
      <c r="E30" s="21">
        <v>5.3153819999999996</v>
      </c>
      <c r="F30" s="23">
        <v>96.89</v>
      </c>
      <c r="G30" s="34">
        <f t="shared" si="0"/>
        <v>515.01</v>
      </c>
      <c r="H30" s="105">
        <f t="shared" si="1"/>
        <v>6.6325822949036108E-3</v>
      </c>
      <c r="I30" s="111">
        <f>ROUND(F30*'Прил. 10'!$D$11,2)</f>
        <v>1305.1099999999999</v>
      </c>
      <c r="J30" s="34">
        <f t="shared" si="2"/>
        <v>6937.16</v>
      </c>
      <c r="L30" s="127"/>
    </row>
    <row r="31" spans="1:12" ht="25.5" x14ac:dyDescent="0.25">
      <c r="A31" s="102">
        <f t="shared" si="3"/>
        <v>14</v>
      </c>
      <c r="B31" s="21" t="s">
        <v>139</v>
      </c>
      <c r="C31" s="22" t="s">
        <v>140</v>
      </c>
      <c r="D31" s="114" t="s">
        <v>107</v>
      </c>
      <c r="E31" s="21">
        <v>26.68</v>
      </c>
      <c r="F31" s="23">
        <v>14</v>
      </c>
      <c r="G31" s="34">
        <f t="shared" si="0"/>
        <v>373.52</v>
      </c>
      <c r="H31" s="105">
        <f t="shared" si="1"/>
        <v>4.8103961841370006E-3</v>
      </c>
      <c r="I31" s="111">
        <f>ROUND(F31*'Прил. 10'!$D$11,2)</f>
        <v>188.58</v>
      </c>
      <c r="J31" s="34">
        <f t="shared" si="2"/>
        <v>5031.3100000000004</v>
      </c>
      <c r="L31" s="127"/>
    </row>
    <row r="32" spans="1:12" ht="25.5" x14ac:dyDescent="0.25">
      <c r="A32" s="102">
        <f t="shared" si="3"/>
        <v>15</v>
      </c>
      <c r="B32" s="21" t="s">
        <v>142</v>
      </c>
      <c r="C32" s="22" t="s">
        <v>143</v>
      </c>
      <c r="D32" s="114" t="s">
        <v>107</v>
      </c>
      <c r="E32" s="21">
        <v>4.08</v>
      </c>
      <c r="F32" s="23">
        <v>90.4</v>
      </c>
      <c r="G32" s="34">
        <f t="shared" si="0"/>
        <v>368.83</v>
      </c>
      <c r="H32" s="105">
        <f t="shared" si="1"/>
        <v>4.7499957822747102E-3</v>
      </c>
      <c r="I32" s="111">
        <f>ROUND(F32*'Прил. 10'!$D$11,2)</f>
        <v>1217.69</v>
      </c>
      <c r="J32" s="34">
        <f t="shared" si="2"/>
        <v>4968.18</v>
      </c>
      <c r="L32" s="127"/>
    </row>
    <row r="33" spans="1:12" x14ac:dyDescent="0.25">
      <c r="A33" s="102">
        <f t="shared" si="3"/>
        <v>16</v>
      </c>
      <c r="B33" s="21" t="s">
        <v>145</v>
      </c>
      <c r="C33" s="22" t="s">
        <v>146</v>
      </c>
      <c r="D33" s="114" t="s">
        <v>107</v>
      </c>
      <c r="E33" s="21">
        <v>12.19764</v>
      </c>
      <c r="F33" s="23">
        <v>15.4</v>
      </c>
      <c r="G33" s="34">
        <f t="shared" si="0"/>
        <v>187.84</v>
      </c>
      <c r="H33" s="105">
        <f t="shared" si="1"/>
        <v>2.4191069266124819E-3</v>
      </c>
      <c r="I33" s="111">
        <f>ROUND(F33*'Прил. 10'!$D$11,2)</f>
        <v>207.44</v>
      </c>
      <c r="J33" s="34">
        <f t="shared" si="2"/>
        <v>2530.2800000000002</v>
      </c>
      <c r="L33" s="127"/>
    </row>
    <row r="34" spans="1:12" ht="25.5" x14ac:dyDescent="0.25">
      <c r="A34" s="102">
        <f t="shared" si="3"/>
        <v>17</v>
      </c>
      <c r="B34" s="21" t="s">
        <v>148</v>
      </c>
      <c r="C34" s="22" t="s">
        <v>149</v>
      </c>
      <c r="D34" s="114" t="s">
        <v>107</v>
      </c>
      <c r="E34" s="21">
        <v>41.805</v>
      </c>
      <c r="F34" s="23">
        <v>3.28</v>
      </c>
      <c r="G34" s="34">
        <f t="shared" si="0"/>
        <v>137.12</v>
      </c>
      <c r="H34" s="105">
        <f t="shared" si="1"/>
        <v>1.7659068450655E-3</v>
      </c>
      <c r="I34" s="111">
        <f>ROUND(F34*'Прил. 10'!$D$11,2)</f>
        <v>44.18</v>
      </c>
      <c r="J34" s="34">
        <f t="shared" si="2"/>
        <v>1846.94</v>
      </c>
      <c r="L34" s="127"/>
    </row>
    <row r="35" spans="1:12" x14ac:dyDescent="0.25">
      <c r="A35" s="102">
        <f t="shared" si="3"/>
        <v>18</v>
      </c>
      <c r="B35" s="21" t="s">
        <v>151</v>
      </c>
      <c r="C35" s="22" t="s">
        <v>152</v>
      </c>
      <c r="D35" s="114" t="s">
        <v>107</v>
      </c>
      <c r="E35" s="21">
        <v>15.973100000000001</v>
      </c>
      <c r="F35" s="23">
        <v>6.4</v>
      </c>
      <c r="G35" s="34">
        <f t="shared" si="0"/>
        <v>102.23</v>
      </c>
      <c r="H35" s="105">
        <f t="shared" si="1"/>
        <v>1.3165742179918761E-3</v>
      </c>
      <c r="I35" s="111">
        <f>ROUND(F35*'Прил. 10'!$D$11,2)</f>
        <v>86.21</v>
      </c>
      <c r="J35" s="34">
        <f t="shared" si="2"/>
        <v>1377.04</v>
      </c>
      <c r="L35" s="127"/>
    </row>
    <row r="36" spans="1:12" x14ac:dyDescent="0.25">
      <c r="A36" s="102">
        <f t="shared" si="3"/>
        <v>19</v>
      </c>
      <c r="B36" s="21" t="s">
        <v>154</v>
      </c>
      <c r="C36" s="22" t="s">
        <v>155</v>
      </c>
      <c r="D36" s="114" t="s">
        <v>107</v>
      </c>
      <c r="E36" s="21">
        <v>0.84799999999999998</v>
      </c>
      <c r="F36" s="23">
        <v>59.47</v>
      </c>
      <c r="G36" s="34">
        <f t="shared" si="0"/>
        <v>50.43</v>
      </c>
      <c r="H36" s="105">
        <f t="shared" si="1"/>
        <v>6.494653019009128E-4</v>
      </c>
      <c r="I36" s="111">
        <f>ROUND(F36*'Прил. 10'!$D$11,2)</f>
        <v>801.06</v>
      </c>
      <c r="J36" s="34">
        <f t="shared" si="2"/>
        <v>679.3</v>
      </c>
      <c r="L36" s="127"/>
    </row>
    <row r="37" spans="1:12" x14ac:dyDescent="0.25">
      <c r="A37" s="102">
        <f t="shared" si="3"/>
        <v>20</v>
      </c>
      <c r="B37" s="21" t="s">
        <v>157</v>
      </c>
      <c r="C37" s="22" t="s">
        <v>158</v>
      </c>
      <c r="D37" s="114" t="s">
        <v>107</v>
      </c>
      <c r="E37" s="21">
        <v>4.8360000000000003</v>
      </c>
      <c r="F37" s="23">
        <v>6.51</v>
      </c>
      <c r="G37" s="34">
        <f t="shared" si="0"/>
        <v>31.48</v>
      </c>
      <c r="H37" s="105">
        <f t="shared" si="1"/>
        <v>4.0541676985605263E-4</v>
      </c>
      <c r="I37" s="111">
        <f>ROUND(F37*'Прил. 10'!$D$11,2)</f>
        <v>87.69</v>
      </c>
      <c r="J37" s="34">
        <f t="shared" si="2"/>
        <v>424.07</v>
      </c>
      <c r="L37" s="127"/>
    </row>
    <row r="38" spans="1:12" ht="25.5" x14ac:dyDescent="0.25">
      <c r="A38" s="102">
        <f t="shared" si="3"/>
        <v>21</v>
      </c>
      <c r="B38" s="21" t="s">
        <v>160</v>
      </c>
      <c r="C38" s="22" t="s">
        <v>161</v>
      </c>
      <c r="D38" s="114" t="s">
        <v>107</v>
      </c>
      <c r="E38" s="21">
        <v>47.0398</v>
      </c>
      <c r="F38" s="23">
        <v>0.55000000000000004</v>
      </c>
      <c r="G38" s="34">
        <f t="shared" si="0"/>
        <v>25.87</v>
      </c>
      <c r="H38" s="105">
        <f t="shared" si="1"/>
        <v>3.3316810153037108E-4</v>
      </c>
      <c r="I38" s="111">
        <f>ROUND(F38*'Прил. 10'!$D$11,2)</f>
        <v>7.41</v>
      </c>
      <c r="J38" s="34">
        <f t="shared" si="2"/>
        <v>348.56</v>
      </c>
      <c r="L38" s="127"/>
    </row>
    <row r="39" spans="1:12" x14ac:dyDescent="0.25">
      <c r="A39" s="102">
        <f t="shared" si="3"/>
        <v>22</v>
      </c>
      <c r="B39" s="21" t="s">
        <v>163</v>
      </c>
      <c r="C39" s="22" t="s">
        <v>164</v>
      </c>
      <c r="D39" s="114" t="s">
        <v>107</v>
      </c>
      <c r="E39" s="21">
        <v>14.521000000000001</v>
      </c>
      <c r="F39" s="23">
        <v>1.2</v>
      </c>
      <c r="G39" s="34">
        <f t="shared" si="0"/>
        <v>17.43</v>
      </c>
      <c r="H39" s="105">
        <f t="shared" si="1"/>
        <v>2.2447313527925659E-4</v>
      </c>
      <c r="I39" s="111">
        <f>ROUND(F39*'Прил. 10'!$D$11,2)</f>
        <v>16.16</v>
      </c>
      <c r="J39" s="34">
        <f t="shared" si="2"/>
        <v>234.66</v>
      </c>
      <c r="L39" s="127"/>
    </row>
    <row r="40" spans="1:12" ht="25.5" x14ac:dyDescent="0.25">
      <c r="A40" s="102">
        <f t="shared" si="3"/>
        <v>23</v>
      </c>
      <c r="B40" s="21" t="s">
        <v>166</v>
      </c>
      <c r="C40" s="22" t="s">
        <v>167</v>
      </c>
      <c r="D40" s="114" t="s">
        <v>107</v>
      </c>
      <c r="E40" s="21">
        <v>7.4303999999999997</v>
      </c>
      <c r="F40" s="23">
        <v>1.7</v>
      </c>
      <c r="G40" s="34">
        <f t="shared" si="0"/>
        <v>12.63</v>
      </c>
      <c r="H40" s="105">
        <f t="shared" si="1"/>
        <v>1.6265609286156114E-4</v>
      </c>
      <c r="I40" s="111">
        <f>ROUND(F40*'Прил. 10'!$D$11,2)</f>
        <v>22.9</v>
      </c>
      <c r="J40" s="34">
        <f t="shared" si="2"/>
        <v>170.16</v>
      </c>
      <c r="L40" s="127"/>
    </row>
    <row r="41" spans="1:12" x14ac:dyDescent="0.25">
      <c r="A41" s="102">
        <f t="shared" si="3"/>
        <v>24</v>
      </c>
      <c r="B41" s="21" t="s">
        <v>169</v>
      </c>
      <c r="C41" s="22" t="s">
        <v>170</v>
      </c>
      <c r="D41" s="114" t="s">
        <v>107</v>
      </c>
      <c r="E41" s="21">
        <v>0.13558500000000001</v>
      </c>
      <c r="F41" s="23">
        <v>89.99</v>
      </c>
      <c r="G41" s="34">
        <f t="shared" si="0"/>
        <v>12.2</v>
      </c>
      <c r="H41" s="105">
        <f t="shared" si="1"/>
        <v>1.571183161449759E-4</v>
      </c>
      <c r="I41" s="111">
        <f>ROUND(F41*'Прил. 10'!$D$11,2)</f>
        <v>1212.17</v>
      </c>
      <c r="J41" s="34">
        <f t="shared" si="2"/>
        <v>164.35</v>
      </c>
      <c r="L41" s="127"/>
    </row>
    <row r="42" spans="1:12" ht="25.5" x14ac:dyDescent="0.25">
      <c r="A42" s="102">
        <f t="shared" si="3"/>
        <v>25</v>
      </c>
      <c r="B42" s="21" t="s">
        <v>172</v>
      </c>
      <c r="C42" s="22" t="s">
        <v>173</v>
      </c>
      <c r="D42" s="114" t="s">
        <v>107</v>
      </c>
      <c r="E42" s="21">
        <v>0.15409999999999999</v>
      </c>
      <c r="F42" s="23">
        <v>31.26</v>
      </c>
      <c r="G42" s="34">
        <f t="shared" si="0"/>
        <v>4.82</v>
      </c>
      <c r="H42" s="105">
        <f t="shared" si="1"/>
        <v>6.2074613427769181E-5</v>
      </c>
      <c r="I42" s="111">
        <f>ROUND(F42*'Прил. 10'!$D$11,2)</f>
        <v>421.07</v>
      </c>
      <c r="J42" s="34">
        <f t="shared" si="2"/>
        <v>64.89</v>
      </c>
      <c r="L42" s="127"/>
    </row>
    <row r="43" spans="1:12" ht="25.5" x14ac:dyDescent="0.25">
      <c r="A43" s="102">
        <f t="shared" si="3"/>
        <v>26</v>
      </c>
      <c r="B43" s="21" t="s">
        <v>175</v>
      </c>
      <c r="C43" s="22" t="s">
        <v>176</v>
      </c>
      <c r="D43" s="114" t="s">
        <v>107</v>
      </c>
      <c r="E43" s="21">
        <v>0.26078000000000001</v>
      </c>
      <c r="F43" s="23">
        <v>6.9</v>
      </c>
      <c r="G43" s="34">
        <f t="shared" si="0"/>
        <v>1.8</v>
      </c>
      <c r="H43" s="105">
        <f t="shared" si="1"/>
        <v>2.3181390906635793E-5</v>
      </c>
      <c r="I43" s="111">
        <f>ROUND(F43*'Прил. 10'!$D$11,2)</f>
        <v>92.94</v>
      </c>
      <c r="J43" s="34">
        <f t="shared" si="2"/>
        <v>24.24</v>
      </c>
      <c r="L43" s="127"/>
    </row>
    <row r="44" spans="1:12" x14ac:dyDescent="0.25">
      <c r="A44" s="102">
        <f t="shared" si="3"/>
        <v>27</v>
      </c>
      <c r="B44" s="21" t="s">
        <v>178</v>
      </c>
      <c r="C44" s="22" t="s">
        <v>179</v>
      </c>
      <c r="D44" s="114" t="s">
        <v>107</v>
      </c>
      <c r="E44" s="21">
        <v>8.9999999999999993E-3</v>
      </c>
      <c r="F44" s="23">
        <v>176.03</v>
      </c>
      <c r="G44" s="34">
        <f t="shared" si="0"/>
        <v>1.58</v>
      </c>
      <c r="H44" s="105">
        <f t="shared" si="1"/>
        <v>2.0348109795824751E-5</v>
      </c>
      <c r="I44" s="111">
        <f>ROUND(F44*'Прил. 10'!$D$11,2)</f>
        <v>2371.12</v>
      </c>
      <c r="J44" s="34">
        <f t="shared" si="2"/>
        <v>21.34</v>
      </c>
      <c r="L44" s="127"/>
    </row>
    <row r="45" spans="1:12" x14ac:dyDescent="0.25">
      <c r="A45" s="102">
        <f t="shared" si="3"/>
        <v>28</v>
      </c>
      <c r="B45" s="21" t="s">
        <v>181</v>
      </c>
      <c r="C45" s="22" t="s">
        <v>182</v>
      </c>
      <c r="D45" s="114" t="s">
        <v>107</v>
      </c>
      <c r="E45" s="21">
        <v>1.5713600000000001</v>
      </c>
      <c r="F45" s="23">
        <v>0.5</v>
      </c>
      <c r="G45" s="34">
        <f t="shared" si="0"/>
        <v>0.79</v>
      </c>
      <c r="H45" s="105">
        <f t="shared" si="1"/>
        <v>1.0174054897912376E-5</v>
      </c>
      <c r="I45" s="111">
        <f>ROUND(F45*'Прил. 10'!$D$11,2)</f>
        <v>6.74</v>
      </c>
      <c r="J45" s="34">
        <f t="shared" si="2"/>
        <v>10.59</v>
      </c>
      <c r="L45" s="127"/>
    </row>
    <row r="46" spans="1:12" x14ac:dyDescent="0.25">
      <c r="A46" s="102">
        <f t="shared" si="3"/>
        <v>29</v>
      </c>
      <c r="B46" s="21" t="s">
        <v>184</v>
      </c>
      <c r="C46" s="22" t="s">
        <v>185</v>
      </c>
      <c r="D46" s="114" t="s">
        <v>107</v>
      </c>
      <c r="E46" s="21">
        <v>4.4831500000000002</v>
      </c>
      <c r="F46" s="23">
        <v>0.13</v>
      </c>
      <c r="G46" s="34">
        <f t="shared" si="0"/>
        <v>0.57999999999999996</v>
      </c>
      <c r="H46" s="105">
        <f t="shared" si="1"/>
        <v>7.4695592921381991E-6</v>
      </c>
      <c r="I46" s="111">
        <f>ROUND(F46*'Прил. 10'!$D$11,2)</f>
        <v>1.75</v>
      </c>
      <c r="J46" s="34">
        <f t="shared" si="2"/>
        <v>7.85</v>
      </c>
      <c r="L46" s="127"/>
    </row>
    <row r="47" spans="1:12" x14ac:dyDescent="0.25">
      <c r="A47" s="102">
        <f t="shared" si="3"/>
        <v>30</v>
      </c>
      <c r="B47" s="21" t="s">
        <v>187</v>
      </c>
      <c r="C47" s="22" t="s">
        <v>188</v>
      </c>
      <c r="D47" s="114" t="s">
        <v>107</v>
      </c>
      <c r="E47" s="21">
        <v>0.26122000000000001</v>
      </c>
      <c r="F47" s="23">
        <v>1.9</v>
      </c>
      <c r="G47" s="34">
        <f t="shared" si="0"/>
        <v>0.5</v>
      </c>
      <c r="H47" s="105">
        <f t="shared" si="1"/>
        <v>6.4392752518432751E-6</v>
      </c>
      <c r="I47" s="111">
        <f>ROUND(F47*'Прил. 10'!$D$11,2)</f>
        <v>25.59</v>
      </c>
      <c r="J47" s="34">
        <f t="shared" si="2"/>
        <v>6.68</v>
      </c>
      <c r="L47" s="127"/>
    </row>
    <row r="48" spans="1:12" ht="25.5" x14ac:dyDescent="0.25">
      <c r="A48" s="102">
        <f t="shared" si="3"/>
        <v>31</v>
      </c>
      <c r="B48" s="21" t="s">
        <v>190</v>
      </c>
      <c r="C48" s="22" t="s">
        <v>191</v>
      </c>
      <c r="D48" s="114" t="s">
        <v>107</v>
      </c>
      <c r="E48" s="21">
        <v>8.1900000000000001E-2</v>
      </c>
      <c r="F48" s="23">
        <v>4.91</v>
      </c>
      <c r="G48" s="34">
        <f t="shared" si="0"/>
        <v>0.4</v>
      </c>
      <c r="H48" s="105">
        <f t="shared" si="1"/>
        <v>5.1514202014746208E-6</v>
      </c>
      <c r="I48" s="111">
        <f>ROUND(F48*'Прил. 10'!$D$11,2)</f>
        <v>66.14</v>
      </c>
      <c r="J48" s="34">
        <f t="shared" si="2"/>
        <v>5.42</v>
      </c>
      <c r="L48" s="127"/>
    </row>
    <row r="49" spans="1:14" x14ac:dyDescent="0.25">
      <c r="A49" s="102">
        <f t="shared" si="3"/>
        <v>32</v>
      </c>
      <c r="B49" s="21" t="s">
        <v>193</v>
      </c>
      <c r="C49" s="22" t="s">
        <v>194</v>
      </c>
      <c r="D49" s="114" t="s">
        <v>107</v>
      </c>
      <c r="E49" s="21">
        <v>5.3245000000000001E-2</v>
      </c>
      <c r="F49" s="23">
        <v>3.31</v>
      </c>
      <c r="G49" s="34">
        <f t="shared" si="0"/>
        <v>0.18</v>
      </c>
      <c r="H49" s="105">
        <f t="shared" si="1"/>
        <v>2.3181390906635792E-6</v>
      </c>
      <c r="I49" s="111">
        <f>ROUND(F49*'Прил. 10'!$D$11,2)</f>
        <v>44.59</v>
      </c>
      <c r="J49" s="34">
        <f t="shared" si="2"/>
        <v>2.37</v>
      </c>
      <c r="L49" s="127"/>
    </row>
    <row r="50" spans="1:14" x14ac:dyDescent="0.25">
      <c r="A50" s="102">
        <f t="shared" si="3"/>
        <v>33</v>
      </c>
      <c r="B50" s="21" t="s">
        <v>196</v>
      </c>
      <c r="C50" s="22" t="s">
        <v>197</v>
      </c>
      <c r="D50" s="114" t="s">
        <v>107</v>
      </c>
      <c r="E50" s="21">
        <v>1E-4</v>
      </c>
      <c r="F50" s="23">
        <v>89.54</v>
      </c>
      <c r="G50" s="34">
        <f t="shared" si="0"/>
        <v>0.01</v>
      </c>
      <c r="H50" s="105">
        <f t="shared" si="1"/>
        <v>1.2878550503686552E-7</v>
      </c>
      <c r="I50" s="111">
        <f>ROUND(F50*'Прил. 10'!$D$11,2)</f>
        <v>1206.0999999999999</v>
      </c>
      <c r="J50" s="34">
        <f t="shared" si="2"/>
        <v>0.12</v>
      </c>
      <c r="L50" s="127"/>
    </row>
    <row r="51" spans="1:14" x14ac:dyDescent="0.25">
      <c r="A51" s="102"/>
      <c r="B51" s="102"/>
      <c r="C51" s="101" t="s">
        <v>439</v>
      </c>
      <c r="D51" s="102"/>
      <c r="E51" s="103"/>
      <c r="F51" s="34"/>
      <c r="G51" s="34">
        <f>SUM(G23:G50)</f>
        <v>10882.870000000003</v>
      </c>
      <c r="H51" s="105">
        <f>G51/G52</f>
        <v>0.14015559092005528</v>
      </c>
      <c r="I51" s="34"/>
      <c r="J51" s="34">
        <f>SUM(J48:J50)</f>
        <v>7.91</v>
      </c>
      <c r="K51" s="127"/>
      <c r="L51" s="127"/>
    </row>
    <row r="52" spans="1:14" x14ac:dyDescent="0.25">
      <c r="A52" s="102"/>
      <c r="B52" s="109"/>
      <c r="C52" s="37" t="s">
        <v>440</v>
      </c>
      <c r="D52" s="109"/>
      <c r="E52" s="38"/>
      <c r="F52" s="39"/>
      <c r="G52" s="39">
        <f>G22+G51</f>
        <v>77648.489999999991</v>
      </c>
      <c r="H52" s="40">
        <v>1</v>
      </c>
      <c r="I52" s="39"/>
      <c r="J52" s="39">
        <f>J22+J51</f>
        <v>899344.41999999993</v>
      </c>
    </row>
    <row r="53" spans="1:14" x14ac:dyDescent="0.25">
      <c r="A53" s="110"/>
      <c r="B53" s="97" t="s">
        <v>45</v>
      </c>
      <c r="C53" s="116"/>
      <c r="D53" s="116"/>
      <c r="E53" s="116"/>
      <c r="F53" s="116"/>
      <c r="G53" s="116"/>
      <c r="H53" s="116"/>
      <c r="I53" s="116"/>
      <c r="J53" s="117"/>
      <c r="K53" s="59"/>
      <c r="L53" s="59"/>
      <c r="M53" s="59"/>
      <c r="N53" s="59"/>
    </row>
    <row r="54" spans="1:14" x14ac:dyDescent="0.25">
      <c r="A54" s="102"/>
      <c r="B54" s="107" t="s">
        <v>441</v>
      </c>
      <c r="K54" s="59"/>
      <c r="L54" s="59"/>
      <c r="M54" s="59"/>
      <c r="N54" s="59"/>
    </row>
    <row r="55" spans="1:14" x14ac:dyDescent="0.25">
      <c r="A55" s="102"/>
      <c r="B55" s="102"/>
      <c r="C55" s="101" t="s">
        <v>442</v>
      </c>
      <c r="D55" s="102"/>
      <c r="E55" s="35"/>
      <c r="F55" s="104"/>
      <c r="G55" s="34">
        <v>0</v>
      </c>
      <c r="H55" s="105"/>
      <c r="I55" s="104"/>
      <c r="J55" s="34">
        <v>0</v>
      </c>
      <c r="K55" s="127"/>
      <c r="L55" s="59"/>
      <c r="M55" s="59"/>
      <c r="N55" s="59"/>
    </row>
    <row r="56" spans="1:14" x14ac:dyDescent="0.25">
      <c r="A56" s="102"/>
      <c r="B56" s="102"/>
      <c r="C56" s="101" t="s">
        <v>443</v>
      </c>
      <c r="D56" s="102"/>
      <c r="E56" s="103"/>
      <c r="F56" s="104"/>
      <c r="G56" s="34">
        <v>0</v>
      </c>
      <c r="H56" s="105"/>
      <c r="I56" s="104"/>
      <c r="J56" s="34">
        <v>0</v>
      </c>
      <c r="K56" s="127"/>
      <c r="L56" s="59"/>
      <c r="M56" s="59"/>
      <c r="N56" s="59"/>
    </row>
    <row r="57" spans="1:14" x14ac:dyDescent="0.25">
      <c r="A57" s="102"/>
      <c r="B57" s="102"/>
      <c r="C57" s="97" t="s">
        <v>444</v>
      </c>
      <c r="D57" s="102"/>
      <c r="E57" s="103"/>
      <c r="F57" s="104"/>
      <c r="G57" s="34">
        <f>G56+G55</f>
        <v>0</v>
      </c>
      <c r="H57" s="105"/>
      <c r="I57" s="104"/>
      <c r="J57" s="34">
        <v>0</v>
      </c>
      <c r="K57" s="127"/>
      <c r="L57" s="59"/>
      <c r="M57" s="59"/>
      <c r="N57" s="59"/>
    </row>
    <row r="58" spans="1:14" x14ac:dyDescent="0.25">
      <c r="A58" s="102"/>
      <c r="B58" s="102"/>
      <c r="C58" s="101" t="s">
        <v>445</v>
      </c>
      <c r="D58" s="102"/>
      <c r="E58" s="103"/>
      <c r="F58" s="104"/>
      <c r="G58" s="34">
        <f>G57</f>
        <v>0</v>
      </c>
      <c r="H58" s="105"/>
      <c r="I58" s="41"/>
      <c r="J58" s="39">
        <f>J57</f>
        <v>0</v>
      </c>
      <c r="K58" s="127"/>
      <c r="L58" s="59"/>
      <c r="M58" s="59"/>
      <c r="N58" s="59"/>
    </row>
    <row r="59" spans="1:14" x14ac:dyDescent="0.25">
      <c r="A59" s="102"/>
      <c r="B59" s="97" t="s">
        <v>198</v>
      </c>
      <c r="C59" s="116"/>
      <c r="D59" s="116"/>
      <c r="E59" s="116"/>
      <c r="F59" s="116"/>
      <c r="G59" s="116"/>
      <c r="H59" s="117"/>
      <c r="I59" s="105"/>
      <c r="J59" s="105"/>
      <c r="K59" s="127"/>
    </row>
    <row r="60" spans="1:14" x14ac:dyDescent="0.25">
      <c r="A60" s="102"/>
      <c r="B60" s="101" t="s">
        <v>446</v>
      </c>
      <c r="C60" s="116"/>
      <c r="D60" s="116"/>
      <c r="E60" s="116"/>
      <c r="F60" s="116"/>
      <c r="G60" s="116"/>
      <c r="H60" s="117"/>
      <c r="I60" s="105"/>
      <c r="J60" s="105"/>
    </row>
    <row r="61" spans="1:14" x14ac:dyDescent="0.25">
      <c r="A61" s="102">
        <f>A50+1</f>
        <v>34</v>
      </c>
      <c r="B61" s="21" t="s">
        <v>199</v>
      </c>
      <c r="C61" s="22" t="s">
        <v>200</v>
      </c>
      <c r="D61" s="114" t="s">
        <v>201</v>
      </c>
      <c r="E61" s="21">
        <v>211.97</v>
      </c>
      <c r="F61" s="19">
        <v>2075.14</v>
      </c>
      <c r="G61" s="34">
        <f>ROUND(E61*F61,2)</f>
        <v>439867.43</v>
      </c>
      <c r="H61" s="105">
        <f t="shared" ref="H61:H92" si="4">G61/$G$133</f>
        <v>0.55031071900497852</v>
      </c>
      <c r="I61" s="111">
        <f>ROUND(F61*'Прил. 10'!$D$12,2)</f>
        <v>16684.13</v>
      </c>
      <c r="J61" s="34">
        <f>ROUND(I61*E61,2)</f>
        <v>3536535.04</v>
      </c>
    </row>
    <row r="62" spans="1:14" ht="25.5" x14ac:dyDescent="0.25">
      <c r="A62" s="102">
        <f>A61+1</f>
        <v>35</v>
      </c>
      <c r="B62" s="21" t="s">
        <v>203</v>
      </c>
      <c r="C62" s="22" t="s">
        <v>204</v>
      </c>
      <c r="D62" s="114" t="s">
        <v>201</v>
      </c>
      <c r="E62" s="21">
        <v>94.75</v>
      </c>
      <c r="F62" s="19">
        <v>920.95</v>
      </c>
      <c r="G62" s="34">
        <f>ROUND(E62*F62,2)</f>
        <v>87260.01</v>
      </c>
      <c r="H62" s="105">
        <f t="shared" si="4"/>
        <v>0.10916952601714934</v>
      </c>
      <c r="I62" s="111">
        <f>ROUND(F62*'Прил. 10'!$D$12,2)</f>
        <v>7404.44</v>
      </c>
      <c r="J62" s="34">
        <f>ROUND(I62*E62,2)</f>
        <v>701570.69</v>
      </c>
    </row>
    <row r="63" spans="1:14" ht="25.5" x14ac:dyDescent="0.25">
      <c r="A63" s="102">
        <f>A62+1</f>
        <v>36</v>
      </c>
      <c r="B63" s="21" t="s">
        <v>205</v>
      </c>
      <c r="C63" s="22" t="s">
        <v>206</v>
      </c>
      <c r="D63" s="114" t="s">
        <v>207</v>
      </c>
      <c r="E63" s="21">
        <v>14.462</v>
      </c>
      <c r="F63" s="19">
        <v>5650</v>
      </c>
      <c r="G63" s="34">
        <f>ROUND(E63*F63,2)</f>
        <v>81710.3</v>
      </c>
      <c r="H63" s="105">
        <f t="shared" si="4"/>
        <v>0.10222637748630878</v>
      </c>
      <c r="I63" s="111">
        <f>ROUND(F63*'Прил. 10'!$D$12,2)</f>
        <v>45426</v>
      </c>
      <c r="J63" s="34">
        <f>ROUND(I63*E63,2)</f>
        <v>656950.81000000006</v>
      </c>
    </row>
    <row r="64" spans="1:14" ht="25.5" x14ac:dyDescent="0.25">
      <c r="A64" s="102">
        <f>A63+1</f>
        <v>37</v>
      </c>
      <c r="B64" s="21" t="s">
        <v>209</v>
      </c>
      <c r="C64" s="22" t="s">
        <v>210</v>
      </c>
      <c r="D64" s="114" t="s">
        <v>201</v>
      </c>
      <c r="E64" s="21">
        <v>88.150499999999994</v>
      </c>
      <c r="F64" s="19">
        <v>517.91</v>
      </c>
      <c r="G64" s="34">
        <f>ROUND(E64*F64,2)</f>
        <v>45654.03</v>
      </c>
      <c r="H64" s="105">
        <f t="shared" si="4"/>
        <v>5.7116986531089285E-2</v>
      </c>
      <c r="I64" s="111">
        <f>ROUND(F64*'Прил. 10'!$D$12,2)</f>
        <v>4164</v>
      </c>
      <c r="J64" s="34">
        <f>ROUND(I64*E64,2)</f>
        <v>367058.68</v>
      </c>
    </row>
    <row r="65" spans="1:11" ht="51" x14ac:dyDescent="0.25">
      <c r="A65" s="102">
        <f>A64+1</f>
        <v>38</v>
      </c>
      <c r="B65" s="21" t="s">
        <v>211</v>
      </c>
      <c r="C65" s="22" t="s">
        <v>212</v>
      </c>
      <c r="D65" s="114" t="s">
        <v>207</v>
      </c>
      <c r="E65" s="21">
        <v>3.5228999999999999</v>
      </c>
      <c r="F65" s="19">
        <v>10045</v>
      </c>
      <c r="G65" s="34">
        <f>ROUND(E65*F65,2)</f>
        <v>35387.53</v>
      </c>
      <c r="H65" s="105">
        <f t="shared" si="4"/>
        <v>4.4272741626062762E-2</v>
      </c>
      <c r="I65" s="111">
        <f>ROUND(F65*'Прил. 10'!$D$12,2)</f>
        <v>80761.8</v>
      </c>
      <c r="J65" s="34">
        <f>ROUND(I65*E65,2)</f>
        <v>284515.75</v>
      </c>
    </row>
    <row r="66" spans="1:11" x14ac:dyDescent="0.25">
      <c r="A66" s="102"/>
      <c r="B66" s="102"/>
      <c r="C66" s="101" t="s">
        <v>447</v>
      </c>
      <c r="D66" s="102"/>
      <c r="E66" s="35"/>
      <c r="F66" s="104"/>
      <c r="G66" s="34">
        <f>SUM(G61:G65)</f>
        <v>689879.3</v>
      </c>
      <c r="H66" s="105">
        <f t="shared" si="4"/>
        <v>0.86309635066558876</v>
      </c>
      <c r="I66" s="104"/>
      <c r="J66" s="34">
        <f>SUM(J61:J65)</f>
        <v>5546630.9700000007</v>
      </c>
      <c r="K66" s="127"/>
    </row>
    <row r="67" spans="1:11" ht="25.5" x14ac:dyDescent="0.25">
      <c r="A67" s="102">
        <f>A65+1</f>
        <v>39</v>
      </c>
      <c r="B67" s="21" t="s">
        <v>214</v>
      </c>
      <c r="C67" s="22" t="s">
        <v>215</v>
      </c>
      <c r="D67" s="114" t="s">
        <v>207</v>
      </c>
      <c r="E67" s="21">
        <v>1.7647200000000001</v>
      </c>
      <c r="F67" s="19">
        <v>15471</v>
      </c>
      <c r="G67" s="34">
        <f t="shared" ref="G67:G98" si="5">ROUND(E67*F67,2)</f>
        <v>27301.98</v>
      </c>
      <c r="H67" s="105">
        <f t="shared" si="4"/>
        <v>3.4157046462975321E-2</v>
      </c>
      <c r="I67" s="111">
        <f>ROUND(F67*'Прил. 10'!$D$12,2)</f>
        <v>124386.84</v>
      </c>
      <c r="J67" s="34">
        <f t="shared" ref="J67:J98" si="6">ROUND(I67*E67,2)</f>
        <v>219507.94</v>
      </c>
    </row>
    <row r="68" spans="1:11" x14ac:dyDescent="0.25">
      <c r="A68" s="102">
        <f t="shared" ref="A68:A130" si="7">A67+1</f>
        <v>40</v>
      </c>
      <c r="B68" s="21" t="s">
        <v>216</v>
      </c>
      <c r="C68" s="22" t="s">
        <v>217</v>
      </c>
      <c r="D68" s="114" t="s">
        <v>218</v>
      </c>
      <c r="E68" s="21">
        <v>1</v>
      </c>
      <c r="F68" s="19">
        <v>8948.2999999999993</v>
      </c>
      <c r="G68" s="34">
        <f t="shared" si="5"/>
        <v>8948.2999999999993</v>
      </c>
      <c r="H68" s="105">
        <f t="shared" si="4"/>
        <v>1.1195067129367249E-2</v>
      </c>
      <c r="I68" s="111">
        <f>ROUND(F68*'Прил. 10'!$D$12,2)</f>
        <v>71944.33</v>
      </c>
      <c r="J68" s="34">
        <f t="shared" si="6"/>
        <v>71944.33</v>
      </c>
    </row>
    <row r="69" spans="1:11" x14ac:dyDescent="0.25">
      <c r="A69" s="102">
        <f t="shared" si="7"/>
        <v>41</v>
      </c>
      <c r="B69" s="21" t="s">
        <v>220</v>
      </c>
      <c r="C69" s="22" t="s">
        <v>221</v>
      </c>
      <c r="D69" s="114" t="s">
        <v>201</v>
      </c>
      <c r="E69" s="21">
        <v>66.3</v>
      </c>
      <c r="F69" s="19">
        <v>131.08000000000001</v>
      </c>
      <c r="G69" s="34">
        <f t="shared" si="5"/>
        <v>8690.6</v>
      </c>
      <c r="H69" s="105">
        <f t="shared" si="4"/>
        <v>1.0872663007999175E-2</v>
      </c>
      <c r="I69" s="111">
        <f>ROUND(F69*'Прил. 10'!$D$12,2)</f>
        <v>1053.8800000000001</v>
      </c>
      <c r="J69" s="34">
        <f t="shared" si="6"/>
        <v>69872.240000000005</v>
      </c>
    </row>
    <row r="70" spans="1:11" x14ac:dyDescent="0.25">
      <c r="A70" s="102">
        <f t="shared" si="7"/>
        <v>42</v>
      </c>
      <c r="B70" s="21" t="s">
        <v>222</v>
      </c>
      <c r="C70" s="22" t="s">
        <v>223</v>
      </c>
      <c r="D70" s="114" t="s">
        <v>207</v>
      </c>
      <c r="E70" s="21">
        <v>2.4672000000000001</v>
      </c>
      <c r="F70" s="19">
        <v>3390</v>
      </c>
      <c r="G70" s="34">
        <f t="shared" si="5"/>
        <v>8363.81</v>
      </c>
      <c r="H70" s="105">
        <f t="shared" si="4"/>
        <v>1.046382155350995E-2</v>
      </c>
      <c r="I70" s="111">
        <f>ROUND(F70*'Прил. 10'!$D$12,2)</f>
        <v>27255.599999999999</v>
      </c>
      <c r="J70" s="34">
        <f t="shared" si="6"/>
        <v>67245.02</v>
      </c>
    </row>
    <row r="71" spans="1:11" ht="25.5" x14ac:dyDescent="0.25">
      <c r="A71" s="102">
        <f t="shared" si="7"/>
        <v>43</v>
      </c>
      <c r="B71" s="21" t="s">
        <v>225</v>
      </c>
      <c r="C71" s="22" t="s">
        <v>226</v>
      </c>
      <c r="D71" s="114" t="s">
        <v>201</v>
      </c>
      <c r="E71" s="21">
        <v>13.125</v>
      </c>
      <c r="F71" s="19">
        <v>600</v>
      </c>
      <c r="G71" s="34">
        <f t="shared" si="5"/>
        <v>7875</v>
      </c>
      <c r="H71" s="105">
        <f t="shared" si="4"/>
        <v>9.852279611073286E-3</v>
      </c>
      <c r="I71" s="111">
        <f>ROUND(F71*'Прил. 10'!$D$12,2)</f>
        <v>4824</v>
      </c>
      <c r="J71" s="34">
        <f t="shared" si="6"/>
        <v>63315</v>
      </c>
    </row>
    <row r="72" spans="1:11" ht="25.5" x14ac:dyDescent="0.25">
      <c r="A72" s="102">
        <f t="shared" si="7"/>
        <v>44</v>
      </c>
      <c r="B72" s="21" t="s">
        <v>227</v>
      </c>
      <c r="C72" s="22" t="s">
        <v>228</v>
      </c>
      <c r="D72" s="114" t="s">
        <v>201</v>
      </c>
      <c r="E72" s="21">
        <v>11.824</v>
      </c>
      <c r="F72" s="19">
        <v>665</v>
      </c>
      <c r="G72" s="34">
        <f t="shared" si="5"/>
        <v>7862.96</v>
      </c>
      <c r="H72" s="105">
        <f t="shared" si="4"/>
        <v>9.8372165702456903E-3</v>
      </c>
      <c r="I72" s="111">
        <f>ROUND(F72*'Прил. 10'!$D$12,2)</f>
        <v>5346.6</v>
      </c>
      <c r="J72" s="34">
        <f t="shared" si="6"/>
        <v>63218.2</v>
      </c>
    </row>
    <row r="73" spans="1:11" ht="25.5" x14ac:dyDescent="0.25">
      <c r="A73" s="102">
        <f t="shared" si="7"/>
        <v>45</v>
      </c>
      <c r="B73" s="21" t="s">
        <v>230</v>
      </c>
      <c r="C73" s="22" t="s">
        <v>231</v>
      </c>
      <c r="D73" s="114" t="s">
        <v>207</v>
      </c>
      <c r="E73" s="21">
        <v>0.55800000000000005</v>
      </c>
      <c r="F73" s="19">
        <v>9690</v>
      </c>
      <c r="G73" s="34">
        <f t="shared" si="5"/>
        <v>5407.02</v>
      </c>
      <c r="H73" s="105">
        <f t="shared" si="4"/>
        <v>6.7646314797035539E-3</v>
      </c>
      <c r="I73" s="111">
        <f>ROUND(F73*'Прил. 10'!$D$12,2)</f>
        <v>77907.600000000006</v>
      </c>
      <c r="J73" s="34">
        <f t="shared" si="6"/>
        <v>43472.44</v>
      </c>
    </row>
    <row r="74" spans="1:11" ht="25.5" x14ac:dyDescent="0.25">
      <c r="A74" s="102">
        <f t="shared" si="7"/>
        <v>46</v>
      </c>
      <c r="B74" s="21" t="s">
        <v>232</v>
      </c>
      <c r="C74" s="22" t="s">
        <v>233</v>
      </c>
      <c r="D74" s="114" t="s">
        <v>234</v>
      </c>
      <c r="E74" s="21">
        <v>3.0010599999999998</v>
      </c>
      <c r="F74" s="19">
        <v>1752.6</v>
      </c>
      <c r="G74" s="34">
        <f t="shared" si="5"/>
        <v>5259.66</v>
      </c>
      <c r="H74" s="105">
        <f t="shared" si="4"/>
        <v>6.5802718703717742E-3</v>
      </c>
      <c r="I74" s="111">
        <f>ROUND(F74*'Прил. 10'!$D$12,2)</f>
        <v>14090.9</v>
      </c>
      <c r="J74" s="34">
        <f t="shared" si="6"/>
        <v>42287.64</v>
      </c>
    </row>
    <row r="75" spans="1:11" ht="25.5" x14ac:dyDescent="0.25">
      <c r="A75" s="102">
        <f t="shared" si="7"/>
        <v>47</v>
      </c>
      <c r="B75" s="21" t="s">
        <v>236</v>
      </c>
      <c r="C75" s="22" t="s">
        <v>237</v>
      </c>
      <c r="D75" s="114" t="s">
        <v>201</v>
      </c>
      <c r="E75" s="21">
        <v>7.1760000000000002</v>
      </c>
      <c r="F75" s="19">
        <v>665</v>
      </c>
      <c r="G75" s="34">
        <f t="shared" si="5"/>
        <v>4772.04</v>
      </c>
      <c r="H75" s="105">
        <f t="shared" si="4"/>
        <v>5.9702187168541162E-3</v>
      </c>
      <c r="I75" s="111">
        <f>ROUND(F75*'Прил. 10'!$D$12,2)</f>
        <v>5346.6</v>
      </c>
      <c r="J75" s="34">
        <f t="shared" si="6"/>
        <v>38367.199999999997</v>
      </c>
    </row>
    <row r="76" spans="1:11" x14ac:dyDescent="0.25">
      <c r="A76" s="102">
        <f t="shared" si="7"/>
        <v>48</v>
      </c>
      <c r="B76" s="21" t="s">
        <v>238</v>
      </c>
      <c r="C76" s="22" t="s">
        <v>239</v>
      </c>
      <c r="D76" s="114" t="s">
        <v>207</v>
      </c>
      <c r="E76" s="21">
        <v>0.31220199999999998</v>
      </c>
      <c r="F76" s="19">
        <v>9765</v>
      </c>
      <c r="G76" s="34">
        <f t="shared" si="5"/>
        <v>3048.65</v>
      </c>
      <c r="H76" s="105">
        <f t="shared" si="4"/>
        <v>3.8141145696887081E-3</v>
      </c>
      <c r="I76" s="111">
        <f>ROUND(F76*'Прил. 10'!$D$12,2)</f>
        <v>78510.600000000006</v>
      </c>
      <c r="J76" s="34">
        <f t="shared" si="6"/>
        <v>24511.17</v>
      </c>
    </row>
    <row r="77" spans="1:11" ht="25.5" x14ac:dyDescent="0.25">
      <c r="A77" s="102">
        <f t="shared" si="7"/>
        <v>49</v>
      </c>
      <c r="B77" s="21" t="s">
        <v>241</v>
      </c>
      <c r="C77" s="22" t="s">
        <v>242</v>
      </c>
      <c r="D77" s="114" t="s">
        <v>201</v>
      </c>
      <c r="E77" s="21">
        <v>4.8360000000000003</v>
      </c>
      <c r="F77" s="19">
        <v>621.5</v>
      </c>
      <c r="G77" s="34">
        <f t="shared" si="5"/>
        <v>3005.57</v>
      </c>
      <c r="H77" s="105">
        <f t="shared" si="4"/>
        <v>3.7602179086544175E-3</v>
      </c>
      <c r="I77" s="111">
        <f>ROUND(F77*'Прил. 10'!$D$12,2)</f>
        <v>4996.8599999999997</v>
      </c>
      <c r="J77" s="34">
        <f t="shared" si="6"/>
        <v>24164.81</v>
      </c>
    </row>
    <row r="78" spans="1:11" x14ac:dyDescent="0.25">
      <c r="A78" s="102">
        <f t="shared" si="7"/>
        <v>50</v>
      </c>
      <c r="B78" s="21" t="s">
        <v>243</v>
      </c>
      <c r="C78" s="22" t="s">
        <v>244</v>
      </c>
      <c r="D78" s="114" t="s">
        <v>218</v>
      </c>
      <c r="E78" s="21">
        <v>6.3</v>
      </c>
      <c r="F78" s="19">
        <v>452.4</v>
      </c>
      <c r="G78" s="34">
        <f t="shared" si="5"/>
        <v>2850.12</v>
      </c>
      <c r="H78" s="105">
        <f t="shared" si="4"/>
        <v>3.5657370368396436E-3</v>
      </c>
      <c r="I78" s="111">
        <f>ROUND(F78*'Прил. 10'!$D$12,2)</f>
        <v>3637.3</v>
      </c>
      <c r="J78" s="34">
        <f t="shared" si="6"/>
        <v>22914.99</v>
      </c>
    </row>
    <row r="79" spans="1:11" ht="38.25" x14ac:dyDescent="0.25">
      <c r="A79" s="102">
        <f t="shared" si="7"/>
        <v>51</v>
      </c>
      <c r="B79" s="21" t="s">
        <v>246</v>
      </c>
      <c r="C79" s="22" t="s">
        <v>247</v>
      </c>
      <c r="D79" s="114" t="s">
        <v>201</v>
      </c>
      <c r="E79" s="21">
        <v>4.8360000000000003</v>
      </c>
      <c r="F79" s="19">
        <v>550</v>
      </c>
      <c r="G79" s="34">
        <f t="shared" si="5"/>
        <v>2659.8</v>
      </c>
      <c r="H79" s="105">
        <f t="shared" si="4"/>
        <v>3.3276308964486005E-3</v>
      </c>
      <c r="I79" s="111">
        <f>ROUND(F79*'Прил. 10'!$D$12,2)</f>
        <v>4422</v>
      </c>
      <c r="J79" s="34">
        <f t="shared" si="6"/>
        <v>21384.79</v>
      </c>
    </row>
    <row r="80" spans="1:11" x14ac:dyDescent="0.25">
      <c r="A80" s="102">
        <f t="shared" si="7"/>
        <v>52</v>
      </c>
      <c r="B80" s="21" t="s">
        <v>248</v>
      </c>
      <c r="C80" s="22" t="s">
        <v>249</v>
      </c>
      <c r="D80" s="114" t="s">
        <v>250</v>
      </c>
      <c r="E80" s="21">
        <v>225.744</v>
      </c>
      <c r="F80" s="19">
        <v>9.0399999999999991</v>
      </c>
      <c r="G80" s="34">
        <f t="shared" si="5"/>
        <v>2040.73</v>
      </c>
      <c r="H80" s="105">
        <f t="shared" si="4"/>
        <v>2.5531228661213445E-3</v>
      </c>
      <c r="I80" s="111">
        <f>ROUND(F80*'Прил. 10'!$D$12,2)</f>
        <v>72.680000000000007</v>
      </c>
      <c r="J80" s="34">
        <f t="shared" si="6"/>
        <v>16407.07</v>
      </c>
    </row>
    <row r="81" spans="1:10" ht="25.5" x14ac:dyDescent="0.25">
      <c r="A81" s="102">
        <f t="shared" si="7"/>
        <v>53</v>
      </c>
      <c r="B81" s="21" t="s">
        <v>252</v>
      </c>
      <c r="C81" s="22" t="s">
        <v>253</v>
      </c>
      <c r="D81" s="114" t="s">
        <v>207</v>
      </c>
      <c r="E81" s="21">
        <v>0.17399999999999999</v>
      </c>
      <c r="F81" s="19">
        <v>10508</v>
      </c>
      <c r="G81" s="34">
        <f t="shared" si="5"/>
        <v>1828.39</v>
      </c>
      <c r="H81" s="105">
        <f t="shared" si="4"/>
        <v>2.2874678753130521E-3</v>
      </c>
      <c r="I81" s="111">
        <f>ROUND(F81*'Прил. 10'!$D$12,2)</f>
        <v>84484.32</v>
      </c>
      <c r="J81" s="34">
        <f t="shared" si="6"/>
        <v>14700.27</v>
      </c>
    </row>
    <row r="82" spans="1:10" x14ac:dyDescent="0.25">
      <c r="A82" s="102">
        <f t="shared" si="7"/>
        <v>54</v>
      </c>
      <c r="B82" s="21" t="s">
        <v>254</v>
      </c>
      <c r="C82" s="22" t="s">
        <v>255</v>
      </c>
      <c r="D82" s="114" t="s">
        <v>207</v>
      </c>
      <c r="E82" s="21">
        <v>0.16733600000000001</v>
      </c>
      <c r="F82" s="19">
        <v>9424</v>
      </c>
      <c r="G82" s="34">
        <f t="shared" si="5"/>
        <v>1576.97</v>
      </c>
      <c r="H82" s="105">
        <f t="shared" si="4"/>
        <v>1.9729205559713323E-3</v>
      </c>
      <c r="I82" s="111">
        <f>ROUND(F82*'Прил. 10'!$D$12,2)</f>
        <v>75768.960000000006</v>
      </c>
      <c r="J82" s="34">
        <f t="shared" si="6"/>
        <v>12678.87</v>
      </c>
    </row>
    <row r="83" spans="1:10" x14ac:dyDescent="0.25">
      <c r="A83" s="102">
        <f t="shared" si="7"/>
        <v>55</v>
      </c>
      <c r="B83" s="21" t="s">
        <v>257</v>
      </c>
      <c r="C83" s="22" t="s">
        <v>258</v>
      </c>
      <c r="D83" s="114" t="s">
        <v>207</v>
      </c>
      <c r="E83" s="21">
        <v>0.12</v>
      </c>
      <c r="F83" s="19">
        <v>7200</v>
      </c>
      <c r="G83" s="34">
        <f t="shared" si="5"/>
        <v>864</v>
      </c>
      <c r="H83" s="105">
        <f t="shared" si="4"/>
        <v>1.0809358201863263E-3</v>
      </c>
      <c r="I83" s="111">
        <f>ROUND(F83*'Прил. 10'!$D$12,2)</f>
        <v>57888</v>
      </c>
      <c r="J83" s="34">
        <f t="shared" si="6"/>
        <v>6946.56</v>
      </c>
    </row>
    <row r="84" spans="1:10" x14ac:dyDescent="0.25">
      <c r="A84" s="102">
        <f t="shared" si="7"/>
        <v>56</v>
      </c>
      <c r="B84" s="21" t="s">
        <v>259</v>
      </c>
      <c r="C84" s="22" t="s">
        <v>260</v>
      </c>
      <c r="D84" s="114" t="s">
        <v>201</v>
      </c>
      <c r="E84" s="21">
        <v>1.6627000000000001</v>
      </c>
      <c r="F84" s="19">
        <v>485.9</v>
      </c>
      <c r="G84" s="34">
        <f t="shared" si="5"/>
        <v>807.91</v>
      </c>
      <c r="H84" s="105">
        <f t="shared" si="4"/>
        <v>1.0107625676929802E-3</v>
      </c>
      <c r="I84" s="111">
        <f>ROUND(F84*'Прил. 10'!$D$12,2)</f>
        <v>3906.64</v>
      </c>
      <c r="J84" s="34">
        <f t="shared" si="6"/>
        <v>6495.57</v>
      </c>
    </row>
    <row r="85" spans="1:10" ht="25.5" x14ac:dyDescent="0.25">
      <c r="A85" s="102">
        <f t="shared" si="7"/>
        <v>57</v>
      </c>
      <c r="B85" s="21" t="s">
        <v>262</v>
      </c>
      <c r="C85" s="22" t="s">
        <v>263</v>
      </c>
      <c r="D85" s="114" t="s">
        <v>201</v>
      </c>
      <c r="E85" s="21">
        <v>0.38</v>
      </c>
      <c r="F85" s="19">
        <v>1837.28</v>
      </c>
      <c r="G85" s="34">
        <f t="shared" si="5"/>
        <v>698.17</v>
      </c>
      <c r="H85" s="105">
        <f t="shared" si="4"/>
        <v>8.7346870553181414E-4</v>
      </c>
      <c r="I85" s="111">
        <f>ROUND(F85*'Прил. 10'!$D$12,2)</f>
        <v>14771.73</v>
      </c>
      <c r="J85" s="34">
        <f t="shared" si="6"/>
        <v>5613.26</v>
      </c>
    </row>
    <row r="86" spans="1:10" x14ac:dyDescent="0.25">
      <c r="A86" s="102">
        <f t="shared" si="7"/>
        <v>58</v>
      </c>
      <c r="B86" s="21" t="s">
        <v>264</v>
      </c>
      <c r="C86" s="22" t="s">
        <v>265</v>
      </c>
      <c r="D86" s="114" t="s">
        <v>207</v>
      </c>
      <c r="E86" s="21">
        <v>0.24671999999999999</v>
      </c>
      <c r="F86" s="19">
        <v>2606.9</v>
      </c>
      <c r="G86" s="34">
        <f t="shared" si="5"/>
        <v>643.16999999999996</v>
      </c>
      <c r="H86" s="105">
        <f t="shared" si="4"/>
        <v>8.0465913364495306E-4</v>
      </c>
      <c r="I86" s="111">
        <f>ROUND(F86*'Прил. 10'!$D$12,2)</f>
        <v>20959.48</v>
      </c>
      <c r="J86" s="34">
        <f t="shared" si="6"/>
        <v>5171.12</v>
      </c>
    </row>
    <row r="87" spans="1:10" ht="38.25" x14ac:dyDescent="0.25">
      <c r="A87" s="102">
        <f t="shared" si="7"/>
        <v>59</v>
      </c>
      <c r="B87" s="21" t="s">
        <v>267</v>
      </c>
      <c r="C87" s="22" t="s">
        <v>268</v>
      </c>
      <c r="D87" s="114" t="s">
        <v>218</v>
      </c>
      <c r="E87" s="21">
        <v>7</v>
      </c>
      <c r="F87" s="19">
        <v>90.53</v>
      </c>
      <c r="G87" s="34">
        <f t="shared" si="5"/>
        <v>633.71</v>
      </c>
      <c r="H87" s="105">
        <f t="shared" si="4"/>
        <v>7.92823887280413E-4</v>
      </c>
      <c r="I87" s="111">
        <f>ROUND(F87*'Прил. 10'!$D$12,2)</f>
        <v>727.86</v>
      </c>
      <c r="J87" s="34">
        <f t="shared" si="6"/>
        <v>5095.0200000000004</v>
      </c>
    </row>
    <row r="88" spans="1:10" ht="25.5" x14ac:dyDescent="0.25">
      <c r="A88" s="102">
        <f t="shared" si="7"/>
        <v>60</v>
      </c>
      <c r="B88" s="21" t="s">
        <v>269</v>
      </c>
      <c r="C88" s="22" t="s">
        <v>270</v>
      </c>
      <c r="D88" s="114" t="s">
        <v>201</v>
      </c>
      <c r="E88" s="21">
        <v>1.1672499999999999</v>
      </c>
      <c r="F88" s="19">
        <v>490</v>
      </c>
      <c r="G88" s="34">
        <f t="shared" si="5"/>
        <v>571.95000000000005</v>
      </c>
      <c r="H88" s="105">
        <f t="shared" si="4"/>
        <v>7.1555699346709419E-4</v>
      </c>
      <c r="I88" s="111">
        <f>ROUND(F88*'Прил. 10'!$D$12,2)</f>
        <v>3939.6</v>
      </c>
      <c r="J88" s="34">
        <f t="shared" si="6"/>
        <v>4598.5</v>
      </c>
    </row>
    <row r="89" spans="1:10" ht="25.5" x14ac:dyDescent="0.25">
      <c r="A89" s="102">
        <f t="shared" si="7"/>
        <v>61</v>
      </c>
      <c r="B89" s="21" t="s">
        <v>272</v>
      </c>
      <c r="C89" s="22" t="s">
        <v>273</v>
      </c>
      <c r="D89" s="114" t="s">
        <v>207</v>
      </c>
      <c r="E89" s="21">
        <v>6.8400000000000002E-2</v>
      </c>
      <c r="F89" s="19">
        <v>7396.23</v>
      </c>
      <c r="G89" s="34">
        <f t="shared" si="5"/>
        <v>505.9</v>
      </c>
      <c r="H89" s="105">
        <f t="shared" si="4"/>
        <v>6.3292295304660004E-4</v>
      </c>
      <c r="I89" s="111">
        <f>ROUND(F89*'Прил. 10'!$D$12,2)</f>
        <v>59465.69</v>
      </c>
      <c r="J89" s="34">
        <f t="shared" si="6"/>
        <v>4067.45</v>
      </c>
    </row>
    <row r="90" spans="1:10" x14ac:dyDescent="0.25">
      <c r="A90" s="102">
        <f t="shared" si="7"/>
        <v>62</v>
      </c>
      <c r="B90" s="21" t="s">
        <v>274</v>
      </c>
      <c r="C90" s="22" t="s">
        <v>275</v>
      </c>
      <c r="D90" s="114" t="s">
        <v>207</v>
      </c>
      <c r="E90" s="21">
        <v>7.5899999999999995E-2</v>
      </c>
      <c r="F90" s="19">
        <v>5650</v>
      </c>
      <c r="G90" s="34">
        <f t="shared" si="5"/>
        <v>428.84</v>
      </c>
      <c r="H90" s="105">
        <f t="shared" si="4"/>
        <v>5.3651448741748168E-4</v>
      </c>
      <c r="I90" s="111">
        <f>ROUND(F90*'Прил. 10'!$D$12,2)</f>
        <v>45426</v>
      </c>
      <c r="J90" s="34">
        <f t="shared" si="6"/>
        <v>3447.83</v>
      </c>
    </row>
    <row r="91" spans="1:10" ht="25.5" x14ac:dyDescent="0.25">
      <c r="A91" s="102">
        <f t="shared" si="7"/>
        <v>63</v>
      </c>
      <c r="B91" s="21" t="s">
        <v>277</v>
      </c>
      <c r="C91" s="22" t="s">
        <v>278</v>
      </c>
      <c r="D91" s="114" t="s">
        <v>207</v>
      </c>
      <c r="E91" s="21">
        <v>5.8999999999999997E-2</v>
      </c>
      <c r="F91" s="19">
        <v>6210</v>
      </c>
      <c r="G91" s="34">
        <f t="shared" si="5"/>
        <v>366.39</v>
      </c>
      <c r="H91" s="105">
        <f t="shared" si="4"/>
        <v>4.5838434624776396E-4</v>
      </c>
      <c r="I91" s="111">
        <f>ROUND(F91*'Прил. 10'!$D$12,2)</f>
        <v>49928.4</v>
      </c>
      <c r="J91" s="34">
        <f t="shared" si="6"/>
        <v>2945.78</v>
      </c>
    </row>
    <row r="92" spans="1:10" x14ac:dyDescent="0.25">
      <c r="A92" s="102">
        <f t="shared" si="7"/>
        <v>64</v>
      </c>
      <c r="B92" s="21" t="s">
        <v>279</v>
      </c>
      <c r="C92" s="22" t="s">
        <v>280</v>
      </c>
      <c r="D92" s="114" t="s">
        <v>207</v>
      </c>
      <c r="E92" s="21">
        <v>2.5463E-2</v>
      </c>
      <c r="F92" s="19">
        <v>11978</v>
      </c>
      <c r="G92" s="34">
        <f t="shared" si="5"/>
        <v>305</v>
      </c>
      <c r="H92" s="105">
        <f t="shared" si="4"/>
        <v>3.8158035319077493E-4</v>
      </c>
      <c r="I92" s="111">
        <f>ROUND(F92*'Прил. 10'!$D$12,2)</f>
        <v>96303.12</v>
      </c>
      <c r="J92" s="34">
        <f t="shared" si="6"/>
        <v>2452.17</v>
      </c>
    </row>
    <row r="93" spans="1:10" ht="25.5" x14ac:dyDescent="0.25">
      <c r="A93" s="102">
        <f t="shared" si="7"/>
        <v>65</v>
      </c>
      <c r="B93" s="21" t="s">
        <v>282</v>
      </c>
      <c r="C93" s="22" t="s">
        <v>283</v>
      </c>
      <c r="D93" s="114" t="s">
        <v>284</v>
      </c>
      <c r="E93" s="21">
        <v>258.22021999999998</v>
      </c>
      <c r="F93" s="19">
        <v>1</v>
      </c>
      <c r="G93" s="34">
        <f t="shared" si="5"/>
        <v>258.22000000000003</v>
      </c>
      <c r="H93" s="105">
        <f t="shared" ref="H93:H124" si="8">G93/$G$133</f>
        <v>3.2305468459318658E-4</v>
      </c>
      <c r="I93" s="111">
        <f>ROUND(F93*'Прил. 10'!$D$12,2)</f>
        <v>8.0399999999999991</v>
      </c>
      <c r="J93" s="34">
        <f t="shared" si="6"/>
        <v>2076.09</v>
      </c>
    </row>
    <row r="94" spans="1:10" x14ac:dyDescent="0.25">
      <c r="A94" s="102">
        <f t="shared" si="7"/>
        <v>66</v>
      </c>
      <c r="B94" s="21" t="s">
        <v>285</v>
      </c>
      <c r="C94" s="22" t="s">
        <v>286</v>
      </c>
      <c r="D94" s="114" t="s">
        <v>201</v>
      </c>
      <c r="E94" s="21">
        <v>37.754600000000003</v>
      </c>
      <c r="F94" s="19">
        <v>6.22</v>
      </c>
      <c r="G94" s="34">
        <f t="shared" si="5"/>
        <v>234.83</v>
      </c>
      <c r="H94" s="105">
        <f t="shared" si="8"/>
        <v>2.9379185029439236E-4</v>
      </c>
      <c r="I94" s="111">
        <f>ROUND(F94*'Прил. 10'!$D$12,2)</f>
        <v>50.01</v>
      </c>
      <c r="J94" s="34">
        <f t="shared" si="6"/>
        <v>1888.11</v>
      </c>
    </row>
    <row r="95" spans="1:10" ht="25.5" x14ac:dyDescent="0.25">
      <c r="A95" s="102">
        <f t="shared" si="7"/>
        <v>67</v>
      </c>
      <c r="B95" s="21" t="s">
        <v>288</v>
      </c>
      <c r="C95" s="22" t="s">
        <v>289</v>
      </c>
      <c r="D95" s="114" t="s">
        <v>201</v>
      </c>
      <c r="E95" s="21">
        <v>0.40799999999999997</v>
      </c>
      <c r="F95" s="19">
        <v>562.74</v>
      </c>
      <c r="G95" s="34">
        <f t="shared" si="5"/>
        <v>229.6</v>
      </c>
      <c r="H95" s="105">
        <f t="shared" si="8"/>
        <v>2.8724868554951449E-4</v>
      </c>
      <c r="I95" s="111">
        <f>ROUND(F95*'Прил. 10'!$D$12,2)</f>
        <v>4524.43</v>
      </c>
      <c r="J95" s="34">
        <f t="shared" si="6"/>
        <v>1845.97</v>
      </c>
    </row>
    <row r="96" spans="1:10" x14ac:dyDescent="0.25">
      <c r="A96" s="102">
        <f t="shared" si="7"/>
        <v>68</v>
      </c>
      <c r="B96" s="21" t="s">
        <v>290</v>
      </c>
      <c r="C96" s="22" t="s">
        <v>291</v>
      </c>
      <c r="D96" s="114" t="s">
        <v>207</v>
      </c>
      <c r="E96" s="21">
        <v>0.16320000000000001</v>
      </c>
      <c r="F96" s="19">
        <v>1383.1</v>
      </c>
      <c r="G96" s="34">
        <f t="shared" si="5"/>
        <v>225.72</v>
      </c>
      <c r="H96" s="105">
        <f t="shared" si="8"/>
        <v>2.8239448302367774E-4</v>
      </c>
      <c r="I96" s="111">
        <f>ROUND(F96*'Прил. 10'!$D$12,2)</f>
        <v>11120.12</v>
      </c>
      <c r="J96" s="34">
        <f t="shared" si="6"/>
        <v>1814.8</v>
      </c>
    </row>
    <row r="97" spans="1:10" ht="38.25" x14ac:dyDescent="0.25">
      <c r="A97" s="102">
        <f t="shared" si="7"/>
        <v>69</v>
      </c>
      <c r="B97" s="21" t="s">
        <v>293</v>
      </c>
      <c r="C97" s="22" t="s">
        <v>294</v>
      </c>
      <c r="D97" s="114" t="s">
        <v>207</v>
      </c>
      <c r="E97" s="21">
        <v>8.6920000000000001E-3</v>
      </c>
      <c r="F97" s="19">
        <v>15707</v>
      </c>
      <c r="G97" s="34">
        <f t="shared" si="5"/>
        <v>136.53</v>
      </c>
      <c r="H97" s="105">
        <f t="shared" si="8"/>
        <v>1.7081037908569345E-4</v>
      </c>
      <c r="I97" s="111">
        <f>ROUND(F97*'Прил. 10'!$D$12,2)</f>
        <v>126284.28</v>
      </c>
      <c r="J97" s="34">
        <f t="shared" si="6"/>
        <v>1097.6600000000001</v>
      </c>
    </row>
    <row r="98" spans="1:10" x14ac:dyDescent="0.25">
      <c r="A98" s="102">
        <f t="shared" si="7"/>
        <v>70</v>
      </c>
      <c r="B98" s="21" t="s">
        <v>295</v>
      </c>
      <c r="C98" s="22" t="s">
        <v>296</v>
      </c>
      <c r="D98" s="114" t="s">
        <v>207</v>
      </c>
      <c r="E98" s="21">
        <v>1.9237000000000001E-2</v>
      </c>
      <c r="F98" s="19">
        <v>5751.7</v>
      </c>
      <c r="G98" s="34">
        <f t="shared" si="5"/>
        <v>110.65</v>
      </c>
      <c r="H98" s="105">
        <f t="shared" si="8"/>
        <v>1.3843234780511229E-4</v>
      </c>
      <c r="I98" s="111">
        <f>ROUND(F98*'Прил. 10'!$D$12,2)</f>
        <v>46243.67</v>
      </c>
      <c r="J98" s="34">
        <f t="shared" si="6"/>
        <v>889.59</v>
      </c>
    </row>
    <row r="99" spans="1:10" x14ac:dyDescent="0.25">
      <c r="A99" s="102">
        <f t="shared" si="7"/>
        <v>71</v>
      </c>
      <c r="B99" s="21" t="s">
        <v>298</v>
      </c>
      <c r="C99" s="22" t="s">
        <v>299</v>
      </c>
      <c r="D99" s="114" t="s">
        <v>207</v>
      </c>
      <c r="E99" s="21">
        <v>1.7250000000000001E-2</v>
      </c>
      <c r="F99" s="19">
        <v>5989</v>
      </c>
      <c r="G99" s="34">
        <f t="shared" ref="G99:G130" si="9">ROUND(E99*F99,2)</f>
        <v>103.31</v>
      </c>
      <c r="H99" s="105">
        <f t="shared" si="8"/>
        <v>1.2924939766602937E-4</v>
      </c>
      <c r="I99" s="111">
        <f>ROUND(F99*'Прил. 10'!$D$12,2)</f>
        <v>48151.56</v>
      </c>
      <c r="J99" s="34">
        <f t="shared" ref="J99:J130" si="10">ROUND(I99*E99,2)</f>
        <v>830.61</v>
      </c>
    </row>
    <row r="100" spans="1:10" ht="25.5" x14ac:dyDescent="0.25">
      <c r="A100" s="102">
        <f t="shared" si="7"/>
        <v>72</v>
      </c>
      <c r="B100" s="21" t="s">
        <v>300</v>
      </c>
      <c r="C100" s="22" t="s">
        <v>301</v>
      </c>
      <c r="D100" s="114" t="s">
        <v>218</v>
      </c>
      <c r="E100" s="21">
        <v>1</v>
      </c>
      <c r="F100" s="19">
        <v>99.1</v>
      </c>
      <c r="G100" s="34">
        <f t="shared" si="9"/>
        <v>99.1</v>
      </c>
      <c r="H100" s="105">
        <f t="shared" si="8"/>
        <v>1.2398233770887144E-4</v>
      </c>
      <c r="I100" s="111">
        <f>ROUND(F100*'Прил. 10'!$D$12,2)</f>
        <v>796.76</v>
      </c>
      <c r="J100" s="34">
        <f t="shared" si="10"/>
        <v>796.76</v>
      </c>
    </row>
    <row r="101" spans="1:10" ht="25.5" x14ac:dyDescent="0.25">
      <c r="A101" s="102">
        <f t="shared" si="7"/>
        <v>73</v>
      </c>
      <c r="B101" s="21" t="s">
        <v>303</v>
      </c>
      <c r="C101" s="22" t="s">
        <v>304</v>
      </c>
      <c r="D101" s="114" t="s">
        <v>201</v>
      </c>
      <c r="E101" s="21">
        <v>7.3599999999999999E-2</v>
      </c>
      <c r="F101" s="19">
        <v>1100</v>
      </c>
      <c r="G101" s="34">
        <f t="shared" si="9"/>
        <v>80.959999999999994</v>
      </c>
      <c r="H101" s="105">
        <f t="shared" si="8"/>
        <v>1.0128768981745946E-4</v>
      </c>
      <c r="I101" s="111">
        <f>ROUND(F101*'Прил. 10'!$D$12,2)</f>
        <v>8844</v>
      </c>
      <c r="J101" s="34">
        <f t="shared" si="10"/>
        <v>650.91999999999996</v>
      </c>
    </row>
    <row r="102" spans="1:10" ht="25.5" x14ac:dyDescent="0.25">
      <c r="A102" s="102">
        <f t="shared" si="7"/>
        <v>74</v>
      </c>
      <c r="B102" s="21" t="s">
        <v>305</v>
      </c>
      <c r="C102" s="22" t="s">
        <v>306</v>
      </c>
      <c r="D102" s="114" t="s">
        <v>201</v>
      </c>
      <c r="E102" s="21">
        <v>0.04</v>
      </c>
      <c r="F102" s="19">
        <v>1828.34</v>
      </c>
      <c r="G102" s="34">
        <f t="shared" si="9"/>
        <v>73.13</v>
      </c>
      <c r="H102" s="105">
        <f t="shared" si="8"/>
        <v>9.1491708947020876E-5</v>
      </c>
      <c r="I102" s="111">
        <f>ROUND(F102*'Прил. 10'!$D$12,2)</f>
        <v>14699.85</v>
      </c>
      <c r="J102" s="34">
        <f t="shared" si="10"/>
        <v>587.99</v>
      </c>
    </row>
    <row r="103" spans="1:10" x14ac:dyDescent="0.25">
      <c r="A103" s="102">
        <f t="shared" si="7"/>
        <v>75</v>
      </c>
      <c r="B103" s="21" t="s">
        <v>308</v>
      </c>
      <c r="C103" s="22" t="s">
        <v>309</v>
      </c>
      <c r="D103" s="114" t="s">
        <v>201</v>
      </c>
      <c r="E103" s="21">
        <v>28.857167</v>
      </c>
      <c r="F103" s="19">
        <v>2.44</v>
      </c>
      <c r="G103" s="34">
        <f t="shared" si="9"/>
        <v>70.41</v>
      </c>
      <c r="H103" s="105">
        <f t="shared" si="8"/>
        <v>8.8088762846434297E-5</v>
      </c>
      <c r="I103" s="111">
        <f>ROUND(F103*'Прил. 10'!$D$12,2)</f>
        <v>19.62</v>
      </c>
      <c r="J103" s="34">
        <f t="shared" si="10"/>
        <v>566.17999999999995</v>
      </c>
    </row>
    <row r="104" spans="1:10" x14ac:dyDescent="0.25">
      <c r="A104" s="102">
        <f t="shared" si="7"/>
        <v>76</v>
      </c>
      <c r="B104" s="21" t="s">
        <v>310</v>
      </c>
      <c r="C104" s="22" t="s">
        <v>311</v>
      </c>
      <c r="D104" s="114" t="s">
        <v>250</v>
      </c>
      <c r="E104" s="21">
        <v>2.3275000000000001</v>
      </c>
      <c r="F104" s="19">
        <v>28.6</v>
      </c>
      <c r="G104" s="34">
        <f t="shared" si="9"/>
        <v>66.569999999999993</v>
      </c>
      <c r="H104" s="105">
        <f t="shared" si="8"/>
        <v>8.3284603645606168E-5</v>
      </c>
      <c r="I104" s="111">
        <f>ROUND(F104*'Прил. 10'!$D$12,2)</f>
        <v>229.94</v>
      </c>
      <c r="J104" s="34">
        <f t="shared" si="10"/>
        <v>535.19000000000005</v>
      </c>
    </row>
    <row r="105" spans="1:10" x14ac:dyDescent="0.25">
      <c r="A105" s="102">
        <f t="shared" si="7"/>
        <v>77</v>
      </c>
      <c r="B105" s="21" t="s">
        <v>313</v>
      </c>
      <c r="C105" s="22" t="s">
        <v>314</v>
      </c>
      <c r="D105" s="114" t="s">
        <v>201</v>
      </c>
      <c r="E105" s="21">
        <v>0.51</v>
      </c>
      <c r="F105" s="19">
        <v>108.4</v>
      </c>
      <c r="G105" s="34">
        <f t="shared" si="9"/>
        <v>55.28</v>
      </c>
      <c r="H105" s="105">
        <f t="shared" si="8"/>
        <v>6.9159875161921427E-5</v>
      </c>
      <c r="I105" s="111">
        <f>ROUND(F105*'Прил. 10'!$D$12,2)</f>
        <v>871.54</v>
      </c>
      <c r="J105" s="34">
        <f t="shared" si="10"/>
        <v>444.49</v>
      </c>
    </row>
    <row r="106" spans="1:10" x14ac:dyDescent="0.25">
      <c r="A106" s="102">
        <f t="shared" si="7"/>
        <v>78</v>
      </c>
      <c r="B106" s="21" t="s">
        <v>315</v>
      </c>
      <c r="C106" s="22" t="s">
        <v>316</v>
      </c>
      <c r="D106" s="114" t="s">
        <v>201</v>
      </c>
      <c r="E106" s="21">
        <v>0.89200000000000002</v>
      </c>
      <c r="F106" s="19">
        <v>55.24</v>
      </c>
      <c r="G106" s="34">
        <f t="shared" si="9"/>
        <v>49.27</v>
      </c>
      <c r="H106" s="105">
        <f t="shared" si="8"/>
        <v>6.1640865579375346E-5</v>
      </c>
      <c r="I106" s="111">
        <f>ROUND(F106*'Прил. 10'!$D$12,2)</f>
        <v>444.13</v>
      </c>
      <c r="J106" s="34">
        <f t="shared" si="10"/>
        <v>396.16</v>
      </c>
    </row>
    <row r="107" spans="1:10" x14ac:dyDescent="0.25">
      <c r="A107" s="102">
        <f t="shared" si="7"/>
        <v>79</v>
      </c>
      <c r="B107" s="21" t="s">
        <v>318</v>
      </c>
      <c r="C107" s="22" t="s">
        <v>319</v>
      </c>
      <c r="D107" s="114" t="s">
        <v>250</v>
      </c>
      <c r="E107" s="21">
        <v>7.2605000000000004</v>
      </c>
      <c r="F107" s="19">
        <v>6.09</v>
      </c>
      <c r="G107" s="34">
        <f t="shared" si="9"/>
        <v>44.22</v>
      </c>
      <c r="H107" s="105">
        <f t="shared" si="8"/>
        <v>5.5322895797036284E-5</v>
      </c>
      <c r="I107" s="111">
        <f>ROUND(F107*'Прил. 10'!$D$12,2)</f>
        <v>48.96</v>
      </c>
      <c r="J107" s="34">
        <f t="shared" si="10"/>
        <v>355.47</v>
      </c>
    </row>
    <row r="108" spans="1:10" x14ac:dyDescent="0.25">
      <c r="A108" s="102">
        <f t="shared" si="7"/>
        <v>80</v>
      </c>
      <c r="B108" s="21" t="s">
        <v>320</v>
      </c>
      <c r="C108" s="22" t="s">
        <v>321</v>
      </c>
      <c r="D108" s="114" t="s">
        <v>201</v>
      </c>
      <c r="E108" s="21">
        <v>9.3310000000000004E-2</v>
      </c>
      <c r="F108" s="19">
        <v>463.3</v>
      </c>
      <c r="G108" s="34">
        <f t="shared" si="9"/>
        <v>43.23</v>
      </c>
      <c r="H108" s="105">
        <f t="shared" si="8"/>
        <v>5.4084323503072779E-5</v>
      </c>
      <c r="I108" s="111">
        <f>ROUND(F108*'Прил. 10'!$D$12,2)</f>
        <v>3724.93</v>
      </c>
      <c r="J108" s="34">
        <f t="shared" si="10"/>
        <v>347.57</v>
      </c>
    </row>
    <row r="109" spans="1:10" x14ac:dyDescent="0.25">
      <c r="A109" s="102">
        <f t="shared" si="7"/>
        <v>81</v>
      </c>
      <c r="B109" s="21" t="s">
        <v>323</v>
      </c>
      <c r="C109" s="22" t="s">
        <v>324</v>
      </c>
      <c r="D109" s="114" t="s">
        <v>250</v>
      </c>
      <c r="E109" s="21">
        <v>1.3120000000000001</v>
      </c>
      <c r="F109" s="19">
        <v>32.6</v>
      </c>
      <c r="G109" s="34">
        <f t="shared" si="9"/>
        <v>42.77</v>
      </c>
      <c r="H109" s="105">
        <f t="shared" si="8"/>
        <v>5.3508825265473583E-5</v>
      </c>
      <c r="I109" s="111">
        <f>ROUND(F109*'Прил. 10'!$D$12,2)</f>
        <v>262.10000000000002</v>
      </c>
      <c r="J109" s="34">
        <f t="shared" si="10"/>
        <v>343.88</v>
      </c>
    </row>
    <row r="110" spans="1:10" ht="51" x14ac:dyDescent="0.25">
      <c r="A110" s="102">
        <f t="shared" si="7"/>
        <v>82</v>
      </c>
      <c r="B110" s="21" t="s">
        <v>325</v>
      </c>
      <c r="C110" s="22" t="s">
        <v>326</v>
      </c>
      <c r="D110" s="114" t="s">
        <v>207</v>
      </c>
      <c r="E110" s="21">
        <v>6.0000000000000001E-3</v>
      </c>
      <c r="F110" s="19">
        <v>6800</v>
      </c>
      <c r="G110" s="34">
        <f t="shared" si="9"/>
        <v>40.799999999999997</v>
      </c>
      <c r="H110" s="105">
        <f t="shared" si="8"/>
        <v>5.1044191508798736E-5</v>
      </c>
      <c r="I110" s="111">
        <f>ROUND(F110*'Прил. 10'!$D$12,2)</f>
        <v>54672</v>
      </c>
      <c r="J110" s="34">
        <f t="shared" si="10"/>
        <v>328.03</v>
      </c>
    </row>
    <row r="111" spans="1:10" ht="25.5" x14ac:dyDescent="0.25">
      <c r="A111" s="102">
        <f t="shared" si="7"/>
        <v>83</v>
      </c>
      <c r="B111" s="21" t="s">
        <v>328</v>
      </c>
      <c r="C111" s="22" t="s">
        <v>329</v>
      </c>
      <c r="D111" s="114" t="s">
        <v>201</v>
      </c>
      <c r="E111" s="21">
        <v>3.1210000000000002E-2</v>
      </c>
      <c r="F111" s="19">
        <v>1056</v>
      </c>
      <c r="G111" s="34">
        <f t="shared" si="9"/>
        <v>32.96</v>
      </c>
      <c r="H111" s="105">
        <f t="shared" si="8"/>
        <v>4.1235699807108001E-5</v>
      </c>
      <c r="I111" s="111">
        <f>ROUND(F111*'Прил. 10'!$D$12,2)</f>
        <v>8490.24</v>
      </c>
      <c r="J111" s="34">
        <f t="shared" si="10"/>
        <v>264.98</v>
      </c>
    </row>
    <row r="112" spans="1:10" x14ac:dyDescent="0.25">
      <c r="A112" s="102">
        <f t="shared" si="7"/>
        <v>84</v>
      </c>
      <c r="B112" s="21" t="s">
        <v>330</v>
      </c>
      <c r="C112" s="22" t="s">
        <v>331</v>
      </c>
      <c r="D112" s="114" t="s">
        <v>218</v>
      </c>
      <c r="E112" s="21">
        <v>2</v>
      </c>
      <c r="F112" s="19">
        <v>12</v>
      </c>
      <c r="G112" s="34">
        <f t="shared" si="9"/>
        <v>24</v>
      </c>
      <c r="H112" s="105">
        <f t="shared" si="8"/>
        <v>3.002599500517573E-5</v>
      </c>
      <c r="I112" s="111">
        <f>ROUND(F112*'Прил. 10'!$D$12,2)</f>
        <v>96.48</v>
      </c>
      <c r="J112" s="34">
        <f t="shared" si="10"/>
        <v>192.96</v>
      </c>
    </row>
    <row r="113" spans="1:10" ht="25.5" x14ac:dyDescent="0.25">
      <c r="A113" s="102">
        <f t="shared" si="7"/>
        <v>85</v>
      </c>
      <c r="B113" s="21" t="s">
        <v>333</v>
      </c>
      <c r="C113" s="22" t="s">
        <v>334</v>
      </c>
      <c r="D113" s="114" t="s">
        <v>201</v>
      </c>
      <c r="E113" s="21">
        <v>3.9100000000000003E-2</v>
      </c>
      <c r="F113" s="19">
        <v>558.33000000000004</v>
      </c>
      <c r="G113" s="34">
        <f t="shared" si="9"/>
        <v>21.83</v>
      </c>
      <c r="H113" s="105">
        <f t="shared" si="8"/>
        <v>2.7311144623457754E-5</v>
      </c>
      <c r="I113" s="111">
        <f>ROUND(F113*'Прил. 10'!$D$12,2)</f>
        <v>4488.97</v>
      </c>
      <c r="J113" s="34">
        <f t="shared" si="10"/>
        <v>175.52</v>
      </c>
    </row>
    <row r="114" spans="1:10" x14ac:dyDescent="0.25">
      <c r="A114" s="102">
        <f t="shared" si="7"/>
        <v>86</v>
      </c>
      <c r="B114" s="21" t="s">
        <v>335</v>
      </c>
      <c r="C114" s="22" t="s">
        <v>336</v>
      </c>
      <c r="D114" s="114" t="s">
        <v>201</v>
      </c>
      <c r="E114" s="21">
        <v>0.10100000000000001</v>
      </c>
      <c r="F114" s="19">
        <v>203.4</v>
      </c>
      <c r="G114" s="34">
        <f t="shared" si="9"/>
        <v>20.54</v>
      </c>
      <c r="H114" s="105">
        <f t="shared" si="8"/>
        <v>2.5697247391929562E-5</v>
      </c>
      <c r="I114" s="111">
        <f>ROUND(F114*'Прил. 10'!$D$12,2)</f>
        <v>1635.34</v>
      </c>
      <c r="J114" s="34">
        <f t="shared" si="10"/>
        <v>165.17</v>
      </c>
    </row>
    <row r="115" spans="1:10" x14ac:dyDescent="0.25">
      <c r="A115" s="102">
        <f t="shared" si="7"/>
        <v>87</v>
      </c>
      <c r="B115" s="21" t="s">
        <v>338</v>
      </c>
      <c r="C115" s="22" t="s">
        <v>339</v>
      </c>
      <c r="D115" s="114" t="s">
        <v>207</v>
      </c>
      <c r="E115" s="21">
        <v>1.2919999999999999E-2</v>
      </c>
      <c r="F115" s="19">
        <v>1412.5</v>
      </c>
      <c r="G115" s="34">
        <f t="shared" si="9"/>
        <v>18.25</v>
      </c>
      <c r="H115" s="105">
        <f t="shared" si="8"/>
        <v>2.2832267035185713E-5</v>
      </c>
      <c r="I115" s="111">
        <f>ROUND(F115*'Прил. 10'!$D$12,2)</f>
        <v>11356.5</v>
      </c>
      <c r="J115" s="34">
        <f t="shared" si="10"/>
        <v>146.72999999999999</v>
      </c>
    </row>
    <row r="116" spans="1:10" x14ac:dyDescent="0.25">
      <c r="A116" s="102">
        <f t="shared" si="7"/>
        <v>88</v>
      </c>
      <c r="B116" s="21" t="s">
        <v>340</v>
      </c>
      <c r="C116" s="22" t="s">
        <v>341</v>
      </c>
      <c r="D116" s="114" t="s">
        <v>250</v>
      </c>
      <c r="E116" s="21">
        <v>1.0640000000000001</v>
      </c>
      <c r="F116" s="19">
        <v>10.57</v>
      </c>
      <c r="G116" s="34">
        <f t="shared" si="9"/>
        <v>11.25</v>
      </c>
      <c r="H116" s="105">
        <f t="shared" si="8"/>
        <v>1.4074685158676124E-5</v>
      </c>
      <c r="I116" s="111">
        <f>ROUND(F116*'Прил. 10'!$D$12,2)</f>
        <v>84.98</v>
      </c>
      <c r="J116" s="34">
        <f t="shared" si="10"/>
        <v>90.42</v>
      </c>
    </row>
    <row r="117" spans="1:10" x14ac:dyDescent="0.25">
      <c r="A117" s="102">
        <f t="shared" si="7"/>
        <v>89</v>
      </c>
      <c r="B117" s="21" t="s">
        <v>343</v>
      </c>
      <c r="C117" s="22" t="s">
        <v>344</v>
      </c>
      <c r="D117" s="114" t="s">
        <v>207</v>
      </c>
      <c r="E117" s="21">
        <v>1.5E-3</v>
      </c>
      <c r="F117" s="19">
        <v>2734.6</v>
      </c>
      <c r="G117" s="34">
        <f t="shared" si="9"/>
        <v>4.0999999999999996</v>
      </c>
      <c r="H117" s="105">
        <f t="shared" si="8"/>
        <v>5.1294408133841871E-6</v>
      </c>
      <c r="I117" s="111">
        <f>ROUND(F117*'Прил. 10'!$D$12,2)</f>
        <v>21986.18</v>
      </c>
      <c r="J117" s="34">
        <f t="shared" si="10"/>
        <v>32.979999999999997</v>
      </c>
    </row>
    <row r="118" spans="1:10" x14ac:dyDescent="0.25">
      <c r="A118" s="102">
        <f t="shared" si="7"/>
        <v>90</v>
      </c>
      <c r="B118" s="21" t="s">
        <v>345</v>
      </c>
      <c r="C118" s="22" t="s">
        <v>346</v>
      </c>
      <c r="D118" s="114" t="s">
        <v>207</v>
      </c>
      <c r="E118" s="21">
        <v>6.4599999999999998E-4</v>
      </c>
      <c r="F118" s="19">
        <v>6250</v>
      </c>
      <c r="G118" s="34">
        <f t="shared" si="9"/>
        <v>4.04</v>
      </c>
      <c r="H118" s="105">
        <f t="shared" si="8"/>
        <v>5.0543758258712481E-6</v>
      </c>
      <c r="I118" s="111">
        <f>ROUND(F118*'Прил. 10'!$D$12,2)</f>
        <v>50250</v>
      </c>
      <c r="J118" s="34">
        <f t="shared" si="10"/>
        <v>32.46</v>
      </c>
    </row>
    <row r="119" spans="1:10" x14ac:dyDescent="0.25">
      <c r="A119" s="102">
        <f t="shared" si="7"/>
        <v>91</v>
      </c>
      <c r="B119" s="21" t="s">
        <v>348</v>
      </c>
      <c r="C119" s="22" t="s">
        <v>349</v>
      </c>
      <c r="D119" s="114" t="s">
        <v>250</v>
      </c>
      <c r="E119" s="21">
        <v>1.069</v>
      </c>
      <c r="F119" s="19">
        <v>1.82</v>
      </c>
      <c r="G119" s="34">
        <f t="shared" si="9"/>
        <v>1.95</v>
      </c>
      <c r="H119" s="105">
        <f t="shared" si="8"/>
        <v>2.439612094170528E-6</v>
      </c>
      <c r="I119" s="111">
        <f>ROUND(F119*'Прил. 10'!$D$12,2)</f>
        <v>14.63</v>
      </c>
      <c r="J119" s="34">
        <f t="shared" si="10"/>
        <v>15.64</v>
      </c>
    </row>
    <row r="120" spans="1:10" ht="25.5" x14ac:dyDescent="0.25">
      <c r="A120" s="102">
        <f t="shared" si="7"/>
        <v>92</v>
      </c>
      <c r="B120" s="21" t="s">
        <v>350</v>
      </c>
      <c r="C120" s="22" t="s">
        <v>351</v>
      </c>
      <c r="D120" s="114" t="s">
        <v>207</v>
      </c>
      <c r="E120" s="21">
        <v>1.2800000000000001E-3</v>
      </c>
      <c r="F120" s="19">
        <v>1412.5</v>
      </c>
      <c r="G120" s="34">
        <f t="shared" si="9"/>
        <v>1.81</v>
      </c>
      <c r="H120" s="105">
        <f t="shared" si="8"/>
        <v>2.2644604566403364E-6</v>
      </c>
      <c r="I120" s="111">
        <f>ROUND(F120*'Прил. 10'!$D$12,2)</f>
        <v>11356.5</v>
      </c>
      <c r="J120" s="34">
        <f t="shared" si="10"/>
        <v>14.54</v>
      </c>
    </row>
    <row r="121" spans="1:10" x14ac:dyDescent="0.25">
      <c r="A121" s="102">
        <f t="shared" si="7"/>
        <v>93</v>
      </c>
      <c r="B121" s="21" t="s">
        <v>353</v>
      </c>
      <c r="C121" s="22" t="s">
        <v>354</v>
      </c>
      <c r="D121" s="114" t="s">
        <v>207</v>
      </c>
      <c r="E121" s="21">
        <v>1.869E-3</v>
      </c>
      <c r="F121" s="19">
        <v>734.5</v>
      </c>
      <c r="G121" s="34">
        <f t="shared" si="9"/>
        <v>1.37</v>
      </c>
      <c r="H121" s="105">
        <f t="shared" si="8"/>
        <v>1.713983881545448E-6</v>
      </c>
      <c r="I121" s="111">
        <f>ROUND(F121*'Прил. 10'!$D$12,2)</f>
        <v>5905.38</v>
      </c>
      <c r="J121" s="34">
        <f t="shared" si="10"/>
        <v>11.04</v>
      </c>
    </row>
    <row r="122" spans="1:10" x14ac:dyDescent="0.25">
      <c r="A122" s="102">
        <f t="shared" si="7"/>
        <v>94</v>
      </c>
      <c r="B122" s="21" t="s">
        <v>355</v>
      </c>
      <c r="C122" s="22" t="s">
        <v>356</v>
      </c>
      <c r="D122" s="114" t="s">
        <v>357</v>
      </c>
      <c r="E122" s="21">
        <v>0.12</v>
      </c>
      <c r="F122" s="19">
        <v>10.199999999999999</v>
      </c>
      <c r="G122" s="34">
        <f t="shared" si="9"/>
        <v>1.22</v>
      </c>
      <c r="H122" s="105">
        <f t="shared" si="8"/>
        <v>1.5263214127630997E-6</v>
      </c>
      <c r="I122" s="111">
        <f>ROUND(F122*'Прил. 10'!$D$12,2)</f>
        <v>82.01</v>
      </c>
      <c r="J122" s="34">
        <f t="shared" si="10"/>
        <v>9.84</v>
      </c>
    </row>
    <row r="123" spans="1:10" ht="25.5" x14ac:dyDescent="0.25">
      <c r="A123" s="102">
        <f t="shared" si="7"/>
        <v>95</v>
      </c>
      <c r="B123" s="21" t="s">
        <v>359</v>
      </c>
      <c r="C123" s="22" t="s">
        <v>360</v>
      </c>
      <c r="D123" s="114" t="s">
        <v>201</v>
      </c>
      <c r="E123" s="21">
        <v>9.8799999999999995E-4</v>
      </c>
      <c r="F123" s="19">
        <v>1155</v>
      </c>
      <c r="G123" s="34">
        <f t="shared" si="9"/>
        <v>1.1399999999999999</v>
      </c>
      <c r="H123" s="105">
        <f t="shared" si="8"/>
        <v>1.4262347627458471E-6</v>
      </c>
      <c r="I123" s="111">
        <f>ROUND(F123*'Прил. 10'!$D$12,2)</f>
        <v>9286.2000000000007</v>
      </c>
      <c r="J123" s="34">
        <f t="shared" si="10"/>
        <v>9.17</v>
      </c>
    </row>
    <row r="124" spans="1:10" x14ac:dyDescent="0.25">
      <c r="A124" s="102">
        <f t="shared" si="7"/>
        <v>96</v>
      </c>
      <c r="B124" s="21" t="s">
        <v>361</v>
      </c>
      <c r="C124" s="22" t="s">
        <v>362</v>
      </c>
      <c r="D124" s="114" t="s">
        <v>357</v>
      </c>
      <c r="E124" s="21">
        <v>1.44E-2</v>
      </c>
      <c r="F124" s="19">
        <v>57.63</v>
      </c>
      <c r="G124" s="34">
        <f t="shared" si="9"/>
        <v>0.83</v>
      </c>
      <c r="H124" s="105">
        <f t="shared" si="8"/>
        <v>1.0383989939289939E-6</v>
      </c>
      <c r="I124" s="111">
        <f>ROUND(F124*'Прил. 10'!$D$12,2)</f>
        <v>463.35</v>
      </c>
      <c r="J124" s="34">
        <f t="shared" si="10"/>
        <v>6.67</v>
      </c>
    </row>
    <row r="125" spans="1:10" x14ac:dyDescent="0.25">
      <c r="A125" s="102">
        <f t="shared" si="7"/>
        <v>97</v>
      </c>
      <c r="B125" s="21" t="s">
        <v>364</v>
      </c>
      <c r="C125" s="22" t="s">
        <v>365</v>
      </c>
      <c r="D125" s="114" t="s">
        <v>207</v>
      </c>
      <c r="E125" s="21">
        <v>1.1400000000000001E-4</v>
      </c>
      <c r="F125" s="19">
        <v>4920</v>
      </c>
      <c r="G125" s="34">
        <f t="shared" si="9"/>
        <v>0.56000000000000005</v>
      </c>
      <c r="H125" s="105">
        <f t="shared" ref="H125:H131" si="11">G125/$G$133</f>
        <v>7.0060655012076705E-7</v>
      </c>
      <c r="I125" s="111">
        <f>ROUND(F125*'Прил. 10'!$D$12,2)</f>
        <v>39556.800000000003</v>
      </c>
      <c r="J125" s="34">
        <f t="shared" si="10"/>
        <v>4.51</v>
      </c>
    </row>
    <row r="126" spans="1:10" x14ac:dyDescent="0.25">
      <c r="A126" s="102">
        <f t="shared" si="7"/>
        <v>98</v>
      </c>
      <c r="B126" s="21" t="s">
        <v>366</v>
      </c>
      <c r="C126" s="22" t="s">
        <v>367</v>
      </c>
      <c r="D126" s="114" t="s">
        <v>207</v>
      </c>
      <c r="E126" s="21">
        <v>3.4999999999999997E-5</v>
      </c>
      <c r="F126" s="19">
        <v>9420</v>
      </c>
      <c r="G126" s="34">
        <f t="shared" si="9"/>
        <v>0.33</v>
      </c>
      <c r="H126" s="105">
        <f t="shared" si="11"/>
        <v>4.1285743132116631E-7</v>
      </c>
      <c r="I126" s="111">
        <f>ROUND(F126*'Прил. 10'!$D$12,2)</f>
        <v>75736.800000000003</v>
      </c>
      <c r="J126" s="34">
        <f t="shared" si="10"/>
        <v>2.65</v>
      </c>
    </row>
    <row r="127" spans="1:10" x14ac:dyDescent="0.25">
      <c r="A127" s="102">
        <f t="shared" si="7"/>
        <v>99</v>
      </c>
      <c r="B127" s="21" t="s">
        <v>369</v>
      </c>
      <c r="C127" s="22" t="s">
        <v>370</v>
      </c>
      <c r="D127" s="114" t="s">
        <v>207</v>
      </c>
      <c r="E127" s="21">
        <v>1.8E-5</v>
      </c>
      <c r="F127" s="19">
        <v>15620</v>
      </c>
      <c r="G127" s="34">
        <f t="shared" si="9"/>
        <v>0.28000000000000003</v>
      </c>
      <c r="H127" s="105">
        <f t="shared" si="11"/>
        <v>3.5030327506038352E-7</v>
      </c>
      <c r="I127" s="111">
        <f>ROUND(F127*'Прил. 10'!$D$12,2)</f>
        <v>125584.8</v>
      </c>
      <c r="J127" s="34">
        <f t="shared" si="10"/>
        <v>2.2599999999999998</v>
      </c>
    </row>
    <row r="128" spans="1:10" x14ac:dyDescent="0.25">
      <c r="A128" s="102">
        <f t="shared" si="7"/>
        <v>100</v>
      </c>
      <c r="B128" s="21" t="s">
        <v>371</v>
      </c>
      <c r="C128" s="22" t="s">
        <v>372</v>
      </c>
      <c r="D128" s="114" t="s">
        <v>207</v>
      </c>
      <c r="E128" s="21">
        <v>6.0000000000000002E-6</v>
      </c>
      <c r="F128" s="19">
        <v>37900</v>
      </c>
      <c r="G128" s="34">
        <f t="shared" si="9"/>
        <v>0.23</v>
      </c>
      <c r="H128" s="105">
        <f t="shared" si="11"/>
        <v>2.8774911879960074E-7</v>
      </c>
      <c r="I128" s="111">
        <f>ROUND(F128*'Прил. 10'!$D$12,2)</f>
        <v>304716</v>
      </c>
      <c r="J128" s="34">
        <f t="shared" si="10"/>
        <v>1.83</v>
      </c>
    </row>
    <row r="129" spans="1:12" ht="25.5" x14ac:dyDescent="0.25">
      <c r="A129" s="102">
        <f t="shared" si="7"/>
        <v>101</v>
      </c>
      <c r="B129" s="21" t="s">
        <v>374</v>
      </c>
      <c r="C129" s="22" t="s">
        <v>375</v>
      </c>
      <c r="D129" s="114" t="s">
        <v>201</v>
      </c>
      <c r="E129" s="21">
        <v>6.0999999999999999E-5</v>
      </c>
      <c r="F129" s="19">
        <v>1700</v>
      </c>
      <c r="G129" s="34">
        <f t="shared" si="9"/>
        <v>0.1</v>
      </c>
      <c r="H129" s="105">
        <f t="shared" si="11"/>
        <v>1.2510831252156554E-7</v>
      </c>
      <c r="I129" s="111">
        <f>ROUND(F129*'Прил. 10'!$D$12,2)</f>
        <v>13668</v>
      </c>
      <c r="J129" s="34">
        <f t="shared" si="10"/>
        <v>0.83</v>
      </c>
    </row>
    <row r="130" spans="1:12" ht="38.25" x14ac:dyDescent="0.25">
      <c r="A130" s="102">
        <f t="shared" si="7"/>
        <v>102</v>
      </c>
      <c r="B130" s="21" t="s">
        <v>376</v>
      </c>
      <c r="C130" s="22" t="s">
        <v>377</v>
      </c>
      <c r="D130" s="114" t="s">
        <v>378</v>
      </c>
      <c r="E130" s="21">
        <v>1.103E-3</v>
      </c>
      <c r="F130" s="19">
        <v>50.24</v>
      </c>
      <c r="G130" s="34">
        <f t="shared" si="9"/>
        <v>0.06</v>
      </c>
      <c r="H130" s="105">
        <f t="shared" si="11"/>
        <v>7.5064987512939327E-8</v>
      </c>
      <c r="I130" s="111">
        <f>ROUND(F130*'Прил. 10'!$D$12,2)</f>
        <v>403.93</v>
      </c>
      <c r="J130" s="34">
        <f t="shared" si="10"/>
        <v>0.45</v>
      </c>
    </row>
    <row r="131" spans="1:12" x14ac:dyDescent="0.25">
      <c r="A131" s="102">
        <f t="shared" ref="A131" si="12">A130+1</f>
        <v>103</v>
      </c>
      <c r="B131" s="21" t="s">
        <v>380</v>
      </c>
      <c r="C131" s="22" t="s">
        <v>381</v>
      </c>
      <c r="D131" s="114" t="s">
        <v>207</v>
      </c>
      <c r="E131" s="21">
        <v>1.9999999999999999E-6</v>
      </c>
      <c r="F131" s="19">
        <v>4455.2</v>
      </c>
      <c r="G131" s="34">
        <f t="shared" ref="G131" si="13">ROUND(E131*F131,2)</f>
        <v>0.01</v>
      </c>
      <c r="H131" s="105">
        <f t="shared" si="11"/>
        <v>1.2510831252156554E-8</v>
      </c>
      <c r="I131" s="111">
        <f>ROUND(F131*'Прил. 10'!$D$12,2)</f>
        <v>35819.81</v>
      </c>
      <c r="J131" s="34">
        <f t="shared" ref="J131" si="14">ROUND(I131*E131,2)</f>
        <v>7.0000000000000007E-2</v>
      </c>
    </row>
    <row r="132" spans="1:12" x14ac:dyDescent="0.25">
      <c r="A132" s="102"/>
      <c r="B132" s="102"/>
      <c r="C132" s="101" t="s">
        <v>448</v>
      </c>
      <c r="D132" s="102"/>
      <c r="E132" s="103"/>
      <c r="F132" s="104"/>
      <c r="G132" s="34">
        <f>SUM(G67:G131)</f>
        <v>109428.1</v>
      </c>
      <c r="H132" s="105">
        <f>G132/G133</f>
        <v>0.13690364933441126</v>
      </c>
      <c r="I132" s="34"/>
      <c r="J132" s="34">
        <f>SUM(J67:J131)</f>
        <v>879801.42999999993</v>
      </c>
    </row>
    <row r="133" spans="1:12" x14ac:dyDescent="0.25">
      <c r="A133" s="102"/>
      <c r="B133" s="102"/>
      <c r="C133" s="97" t="s">
        <v>449</v>
      </c>
      <c r="D133" s="102"/>
      <c r="E133" s="103"/>
      <c r="F133" s="104"/>
      <c r="G133" s="34">
        <f>G66+G132</f>
        <v>799307.4</v>
      </c>
      <c r="H133" s="105">
        <v>1</v>
      </c>
      <c r="I133" s="104"/>
      <c r="J133" s="34">
        <f>J66+J132</f>
        <v>6426432.4000000004</v>
      </c>
      <c r="K133" s="127"/>
    </row>
    <row r="134" spans="1:12" x14ac:dyDescent="0.25">
      <c r="A134" s="102"/>
      <c r="B134" s="102"/>
      <c r="C134" s="101" t="s">
        <v>450</v>
      </c>
      <c r="D134" s="102"/>
      <c r="E134" s="103"/>
      <c r="F134" s="104"/>
      <c r="G134" s="34">
        <f>G14+G52+G133</f>
        <v>959196.73</v>
      </c>
      <c r="H134" s="105"/>
      <c r="I134" s="104"/>
      <c r="J134" s="34">
        <f>J14+J52+J133</f>
        <v>11122803.9</v>
      </c>
    </row>
    <row r="135" spans="1:12" x14ac:dyDescent="0.25">
      <c r="A135" s="102"/>
      <c r="B135" s="102"/>
      <c r="C135" s="101" t="s">
        <v>451</v>
      </c>
      <c r="D135" s="102" t="s">
        <v>452</v>
      </c>
      <c r="E135" s="42">
        <f>ROUND(G135/(G14+G16),2)</f>
        <v>1.07</v>
      </c>
      <c r="F135" s="104"/>
      <c r="G135" s="34">
        <v>99461</v>
      </c>
      <c r="H135" s="105"/>
      <c r="I135" s="104"/>
      <c r="J135" s="34">
        <f>ROUND(E135*(J14+J16),2)</f>
        <v>4559737.08</v>
      </c>
      <c r="K135" s="43"/>
    </row>
    <row r="136" spans="1:12" x14ac:dyDescent="0.25">
      <c r="A136" s="102"/>
      <c r="B136" s="102"/>
      <c r="C136" s="101" t="s">
        <v>453</v>
      </c>
      <c r="D136" s="102" t="s">
        <v>452</v>
      </c>
      <c r="E136" s="42">
        <f>ROUND(G136/(G14+G16),2)</f>
        <v>0.67</v>
      </c>
      <c r="F136" s="104"/>
      <c r="G136" s="34">
        <v>62364.9</v>
      </c>
      <c r="H136" s="105"/>
      <c r="I136" s="104"/>
      <c r="J136" s="34">
        <f>ROUND(E136*(J14+J16),2)</f>
        <v>2855162.47</v>
      </c>
      <c r="K136" s="43"/>
    </row>
    <row r="137" spans="1:12" x14ac:dyDescent="0.25">
      <c r="A137" s="102"/>
      <c r="B137" s="102"/>
      <c r="C137" s="101" t="s">
        <v>454</v>
      </c>
      <c r="D137" s="102"/>
      <c r="E137" s="103"/>
      <c r="F137" s="104"/>
      <c r="G137" s="34">
        <f>G14+G52+G133+G135+G136</f>
        <v>1121022.6299999999</v>
      </c>
      <c r="H137" s="105"/>
      <c r="I137" s="104"/>
      <c r="J137" s="34">
        <f>J14+J52+J133+J135+J136</f>
        <v>18537703.449999999</v>
      </c>
      <c r="L137" s="44"/>
    </row>
    <row r="138" spans="1:12" x14ac:dyDescent="0.25">
      <c r="A138" s="102"/>
      <c r="B138" s="102"/>
      <c r="C138" s="101" t="s">
        <v>455</v>
      </c>
      <c r="D138" s="102"/>
      <c r="E138" s="103"/>
      <c r="F138" s="104"/>
      <c r="G138" s="34">
        <f>G137+G57</f>
        <v>1121022.6299999999</v>
      </c>
      <c r="H138" s="105"/>
      <c r="I138" s="104"/>
      <c r="J138" s="34">
        <f>J137+J57</f>
        <v>18537703.449999999</v>
      </c>
      <c r="L138" s="43"/>
    </row>
    <row r="139" spans="1:12" x14ac:dyDescent="0.25">
      <c r="A139" s="102"/>
      <c r="B139" s="102"/>
      <c r="C139" s="101" t="s">
        <v>420</v>
      </c>
      <c r="D139" s="102" t="s">
        <v>456</v>
      </c>
      <c r="E139" s="45">
        <v>1214</v>
      </c>
      <c r="F139" s="104"/>
      <c r="G139" s="34">
        <f>G138/E139</f>
        <v>923.41238056013174</v>
      </c>
      <c r="H139" s="105"/>
      <c r="I139" s="104"/>
      <c r="J139" s="34">
        <f>J138/E139</f>
        <v>15269.936943986821</v>
      </c>
      <c r="L139" s="43"/>
    </row>
    <row r="141" spans="1:12" ht="60" x14ac:dyDescent="0.25">
      <c r="B141" s="46" t="s">
        <v>457</v>
      </c>
      <c r="C141" s="106" t="s">
        <v>458</v>
      </c>
    </row>
    <row r="144" spans="1:12" x14ac:dyDescent="0.25">
      <c r="A144" s="57"/>
    </row>
    <row r="145" spans="1:1" x14ac:dyDescent="0.25">
      <c r="A145" s="53" t="s">
        <v>51</v>
      </c>
    </row>
    <row r="146" spans="1:1" x14ac:dyDescent="0.25">
      <c r="A146" s="60" t="s">
        <v>32</v>
      </c>
    </row>
    <row r="147" spans="1:1" x14ac:dyDescent="0.25">
      <c r="A147" s="53"/>
    </row>
    <row r="148" spans="1:1" x14ac:dyDescent="0.25">
      <c r="A148" s="53" t="s">
        <v>33</v>
      </c>
    </row>
    <row r="149" spans="1:1" x14ac:dyDescent="0.25">
      <c r="A149" s="6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/>
  </sheetViews>
  <sheetFormatPr defaultRowHeight="15" x14ac:dyDescent="0.25"/>
  <sheetData>
    <row r="1" spans="1:7" x14ac:dyDescent="0.25">
      <c r="A1" s="113" t="s">
        <v>459</v>
      </c>
    </row>
    <row r="2" spans="1:7" x14ac:dyDescent="0.25">
      <c r="A2" s="113"/>
      <c r="B2" s="113"/>
      <c r="C2" s="113"/>
      <c r="D2" s="113"/>
      <c r="E2" s="113"/>
      <c r="F2" s="113"/>
      <c r="G2" s="113"/>
    </row>
    <row r="3" spans="1:7" x14ac:dyDescent="0.25">
      <c r="A3" s="84" t="s">
        <v>460</v>
      </c>
    </row>
    <row r="4" spans="1:7" ht="140.25" x14ac:dyDescent="0.25">
      <c r="A4" s="112" t="s">
        <v>3</v>
      </c>
    </row>
    <row r="5" spans="1:7" x14ac:dyDescent="0.25">
      <c r="A5" s="53"/>
      <c r="B5" s="53"/>
      <c r="C5" s="53"/>
      <c r="D5" s="53"/>
      <c r="E5" s="53"/>
      <c r="F5" s="53"/>
      <c r="G5" s="53"/>
    </row>
    <row r="6" spans="1:7" ht="76.5" x14ac:dyDescent="0.25">
      <c r="A6" s="114" t="s">
        <v>428</v>
      </c>
      <c r="B6" s="114" t="s">
        <v>56</v>
      </c>
      <c r="C6" s="114" t="s">
        <v>386</v>
      </c>
      <c r="D6" s="114" t="s">
        <v>58</v>
      </c>
      <c r="E6" s="102" t="s">
        <v>429</v>
      </c>
      <c r="F6" s="114" t="s">
        <v>60</v>
      </c>
      <c r="G6" s="117"/>
    </row>
    <row r="7" spans="1:7" ht="25.5" x14ac:dyDescent="0.25">
      <c r="A7" s="119"/>
      <c r="B7" s="119"/>
      <c r="C7" s="119"/>
      <c r="D7" s="119"/>
      <c r="E7" s="119"/>
      <c r="F7" s="102" t="s">
        <v>432</v>
      </c>
      <c r="G7" s="102" t="s">
        <v>62</v>
      </c>
    </row>
    <row r="8" spans="1:7" x14ac:dyDescent="0.25">
      <c r="A8" s="102">
        <v>1</v>
      </c>
      <c r="B8" s="102">
        <v>2</v>
      </c>
      <c r="C8" s="102">
        <v>3</v>
      </c>
      <c r="D8" s="102">
        <v>4</v>
      </c>
      <c r="E8" s="102">
        <v>5</v>
      </c>
      <c r="F8" s="102">
        <v>6</v>
      </c>
      <c r="G8" s="102">
        <v>7</v>
      </c>
    </row>
    <row r="9" spans="1:7" ht="51" x14ac:dyDescent="0.25">
      <c r="A9" s="29"/>
      <c r="B9" s="101" t="s">
        <v>461</v>
      </c>
      <c r="C9" s="116"/>
      <c r="D9" s="116"/>
      <c r="E9" s="116"/>
      <c r="F9" s="116"/>
      <c r="G9" s="117"/>
    </row>
    <row r="10" spans="1:7" ht="63.75" x14ac:dyDescent="0.25">
      <c r="A10" s="102"/>
      <c r="B10" s="97"/>
      <c r="C10" s="101" t="s">
        <v>462</v>
      </c>
      <c r="D10" s="97"/>
      <c r="E10" s="1"/>
      <c r="F10" s="104"/>
      <c r="G10" s="104">
        <v>0</v>
      </c>
    </row>
    <row r="11" spans="1:7" ht="63.75" x14ac:dyDescent="0.25">
      <c r="A11" s="102"/>
      <c r="B11" s="101" t="s">
        <v>463</v>
      </c>
      <c r="C11" s="116"/>
      <c r="D11" s="116"/>
      <c r="E11" s="116"/>
      <c r="F11" s="116"/>
      <c r="G11" s="117"/>
    </row>
    <row r="12" spans="1:7" ht="76.5" x14ac:dyDescent="0.25">
      <c r="A12" s="102"/>
      <c r="B12" s="3"/>
      <c r="C12" s="3" t="s">
        <v>464</v>
      </c>
      <c r="D12" s="3"/>
      <c r="E12" s="4"/>
      <c r="F12" s="104"/>
      <c r="G12" s="34">
        <v>0</v>
      </c>
    </row>
    <row r="13" spans="1:7" ht="51" x14ac:dyDescent="0.25">
      <c r="A13" s="102"/>
      <c r="B13" s="101"/>
      <c r="C13" s="101" t="s">
        <v>465</v>
      </c>
      <c r="D13" s="101"/>
      <c r="E13" s="111"/>
      <c r="F13" s="104"/>
      <c r="G13" s="34">
        <f>G10+G12</f>
        <v>0</v>
      </c>
    </row>
    <row r="14" spans="1:7" x14ac:dyDescent="0.25">
      <c r="A14" s="57"/>
      <c r="B14" s="58"/>
      <c r="C14" s="57"/>
      <c r="D14" s="57"/>
      <c r="E14" s="57"/>
      <c r="F14" s="57"/>
      <c r="G14" s="57"/>
    </row>
    <row r="15" spans="1:7" x14ac:dyDescent="0.25">
      <c r="A15" s="53" t="s">
        <v>51</v>
      </c>
      <c r="B15" s="59"/>
      <c r="C15" s="59"/>
      <c r="D15" s="57"/>
      <c r="E15" s="57"/>
      <c r="F15" s="57"/>
      <c r="G15" s="57"/>
    </row>
    <row r="16" spans="1:7" x14ac:dyDescent="0.25">
      <c r="A16" s="60" t="s">
        <v>32</v>
      </c>
      <c r="B16" s="59"/>
      <c r="C16" s="59"/>
      <c r="D16" s="57"/>
      <c r="E16" s="57"/>
      <c r="F16" s="57"/>
      <c r="G16" s="57"/>
    </row>
    <row r="17" spans="1:7" x14ac:dyDescent="0.25">
      <c r="A17" s="53"/>
      <c r="B17" s="59"/>
      <c r="C17" s="59"/>
      <c r="D17" s="57"/>
      <c r="E17" s="57"/>
      <c r="F17" s="57"/>
      <c r="G17" s="57"/>
    </row>
    <row r="18" spans="1:7" x14ac:dyDescent="0.25">
      <c r="A18" s="53" t="s">
        <v>33</v>
      </c>
      <c r="B18" s="59"/>
      <c r="C18" s="59"/>
      <c r="D18" s="57"/>
      <c r="E18" s="57"/>
      <c r="F18" s="57"/>
      <c r="G18" s="57"/>
    </row>
    <row r="19" spans="1:7" x14ac:dyDescent="0.25">
      <c r="A19" s="60" t="s">
        <v>34</v>
      </c>
      <c r="B19" s="59"/>
      <c r="C19" s="59"/>
      <c r="D19" s="57"/>
      <c r="E19" s="57"/>
      <c r="F19" s="57"/>
      <c r="G19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5" x14ac:dyDescent="0.25"/>
  <sheetData>
    <row r="1" spans="1:5" x14ac:dyDescent="0.25">
      <c r="B1" s="53"/>
      <c r="C1" s="53"/>
      <c r="D1" s="113" t="s">
        <v>466</v>
      </c>
    </row>
    <row r="2" spans="1:5" x14ac:dyDescent="0.25">
      <c r="A2" s="113"/>
      <c r="B2" s="113"/>
      <c r="C2" s="113"/>
      <c r="D2" s="113"/>
    </row>
    <row r="3" spans="1:5" x14ac:dyDescent="0.25">
      <c r="A3" s="84" t="s">
        <v>467</v>
      </c>
    </row>
    <row r="4" spans="1:5" x14ac:dyDescent="0.25">
      <c r="A4" s="84"/>
      <c r="B4" s="84"/>
      <c r="C4" s="84"/>
      <c r="D4" s="84"/>
    </row>
    <row r="5" spans="1:5" ht="89.25" x14ac:dyDescent="0.25">
      <c r="A5" s="85" t="s">
        <v>468</v>
      </c>
      <c r="D5" s="85" t="str">
        <f>'Прил.5 Расчет СМР и ОБ'!D6:J6</f>
        <v xml:space="preserve">Ограждение наружное </v>
      </c>
    </row>
    <row r="6" spans="1:5" ht="38.25" x14ac:dyDescent="0.25">
      <c r="A6" s="85" t="s">
        <v>5</v>
      </c>
      <c r="D6" s="85"/>
    </row>
    <row r="7" spans="1:5" x14ac:dyDescent="0.25">
      <c r="A7" s="53"/>
      <c r="B7" s="53"/>
      <c r="C7" s="53"/>
      <c r="D7" s="53"/>
    </row>
    <row r="8" spans="1:5" ht="126" x14ac:dyDescent="0.25">
      <c r="A8" s="93" t="s">
        <v>469</v>
      </c>
      <c r="B8" s="93" t="s">
        <v>470</v>
      </c>
      <c r="C8" s="93" t="s">
        <v>471</v>
      </c>
      <c r="D8" s="93" t="s">
        <v>472</v>
      </c>
    </row>
    <row r="9" spans="1:5" x14ac:dyDescent="0.25">
      <c r="A9" s="119"/>
      <c r="B9" s="119"/>
      <c r="C9" s="119"/>
      <c r="D9" s="119"/>
    </row>
    <row r="10" spans="1:5" x14ac:dyDescent="0.25">
      <c r="A10" s="102">
        <v>1</v>
      </c>
      <c r="B10" s="102">
        <v>2</v>
      </c>
      <c r="C10" s="102">
        <v>3</v>
      </c>
      <c r="D10" s="102">
        <v>4</v>
      </c>
    </row>
    <row r="11" spans="1:5" ht="63.75" x14ac:dyDescent="0.25">
      <c r="A11" s="102" t="s">
        <v>473</v>
      </c>
      <c r="B11" s="102" t="s">
        <v>474</v>
      </c>
      <c r="C11" s="54" t="str">
        <f>D5</f>
        <v xml:space="preserve">Ограждение наружное </v>
      </c>
      <c r="D11" s="55">
        <f>'Прил.4 РМ'!C41/1000</f>
        <v>17.075018023064249</v>
      </c>
      <c r="E11" s="56"/>
    </row>
    <row r="12" spans="1:5" x14ac:dyDescent="0.25">
      <c r="A12" s="57"/>
      <c r="B12" s="58"/>
      <c r="C12" s="57"/>
      <c r="D12" s="57"/>
    </row>
    <row r="13" spans="1:5" x14ac:dyDescent="0.25">
      <c r="A13" s="53" t="s">
        <v>475</v>
      </c>
      <c r="B13" s="59"/>
      <c r="C13" s="59"/>
      <c r="D13" s="57"/>
    </row>
    <row r="14" spans="1:5" x14ac:dyDescent="0.25">
      <c r="A14" s="60" t="s">
        <v>32</v>
      </c>
      <c r="B14" s="59"/>
      <c r="C14" s="59"/>
      <c r="D14" s="57"/>
    </row>
    <row r="15" spans="1:5" x14ac:dyDescent="0.25">
      <c r="A15" s="53"/>
      <c r="B15" s="59"/>
      <c r="C15" s="59"/>
      <c r="D15" s="57"/>
    </row>
    <row r="16" spans="1:5" x14ac:dyDescent="0.25">
      <c r="A16" s="53" t="s">
        <v>33</v>
      </c>
      <c r="B16" s="59"/>
      <c r="C16" s="59"/>
      <c r="D16" s="57"/>
    </row>
    <row r="17" spans="1:4" x14ac:dyDescent="0.25">
      <c r="A17" s="60" t="s">
        <v>34</v>
      </c>
      <c r="B17" s="59"/>
      <c r="C17" s="59"/>
      <c r="D17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D30"/>
  <sheetViews>
    <sheetView workbookViewId="0"/>
  </sheetViews>
  <sheetFormatPr defaultRowHeight="15" x14ac:dyDescent="0.25"/>
  <sheetData>
    <row r="4" spans="2:4" ht="15.75" x14ac:dyDescent="0.25">
      <c r="B4" s="87" t="s">
        <v>476</v>
      </c>
    </row>
    <row r="5" spans="2:4" ht="18.75" x14ac:dyDescent="0.25">
      <c r="B5" s="7"/>
    </row>
    <row r="6" spans="2:4" ht="15.75" x14ac:dyDescent="0.25">
      <c r="B6" s="92" t="s">
        <v>477</v>
      </c>
    </row>
    <row r="7" spans="2:4" ht="18.75" x14ac:dyDescent="0.25">
      <c r="B7" s="15"/>
    </row>
    <row r="8" spans="2:4" ht="157.5" x14ac:dyDescent="0.25">
      <c r="B8" s="93" t="s">
        <v>478</v>
      </c>
      <c r="C8" s="93" t="s">
        <v>479</v>
      </c>
      <c r="D8" s="93" t="s">
        <v>480</v>
      </c>
    </row>
    <row r="9" spans="2:4" ht="15.75" x14ac:dyDescent="0.25">
      <c r="B9" s="93">
        <v>1</v>
      </c>
      <c r="C9" s="93">
        <v>2</v>
      </c>
      <c r="D9" s="93">
        <v>3</v>
      </c>
    </row>
    <row r="10" spans="2:4" ht="157.5" x14ac:dyDescent="0.25">
      <c r="B10" s="93" t="s">
        <v>481</v>
      </c>
      <c r="C10" s="93" t="s">
        <v>482</v>
      </c>
      <c r="D10" s="93">
        <v>44.29</v>
      </c>
    </row>
    <row r="11" spans="2:4" ht="157.5" x14ac:dyDescent="0.25">
      <c r="B11" s="93" t="s">
        <v>483</v>
      </c>
      <c r="C11" s="93" t="s">
        <v>482</v>
      </c>
      <c r="D11" s="93">
        <v>13.47</v>
      </c>
    </row>
    <row r="12" spans="2:4" ht="157.5" x14ac:dyDescent="0.25">
      <c r="B12" s="93" t="s">
        <v>484</v>
      </c>
      <c r="C12" s="93" t="s">
        <v>482</v>
      </c>
      <c r="D12" s="93">
        <v>8.0399999999999991</v>
      </c>
    </row>
    <row r="13" spans="2:4" ht="157.5" x14ac:dyDescent="0.25">
      <c r="B13" s="93" t="s">
        <v>485</v>
      </c>
      <c r="C13" s="61" t="s">
        <v>486</v>
      </c>
      <c r="D13" s="93">
        <v>6.26</v>
      </c>
    </row>
    <row r="14" spans="2:4" ht="378" x14ac:dyDescent="0.25">
      <c r="B14" s="93" t="s">
        <v>408</v>
      </c>
      <c r="C14" s="93" t="s">
        <v>487</v>
      </c>
      <c r="D14" s="62">
        <v>3.9E-2</v>
      </c>
    </row>
    <row r="15" spans="2:4" ht="409.5" x14ac:dyDescent="0.25">
      <c r="B15" s="93" t="s">
        <v>409</v>
      </c>
      <c r="C15" s="93" t="s">
        <v>488</v>
      </c>
      <c r="D15" s="62">
        <v>2.1000000000000001E-2</v>
      </c>
    </row>
    <row r="16" spans="2:4" ht="63" x14ac:dyDescent="0.25">
      <c r="B16" s="93" t="s">
        <v>410</v>
      </c>
      <c r="C16" s="93"/>
      <c r="D16" s="93" t="s">
        <v>489</v>
      </c>
    </row>
    <row r="17" spans="2:4" ht="110.25" x14ac:dyDescent="0.25">
      <c r="B17" s="93" t="s">
        <v>490</v>
      </c>
      <c r="C17" s="93" t="s">
        <v>491</v>
      </c>
      <c r="D17" s="62">
        <v>2.1399999999999999E-2</v>
      </c>
    </row>
    <row r="18" spans="2:4" ht="94.5" x14ac:dyDescent="0.25">
      <c r="B18" s="93" t="s">
        <v>492</v>
      </c>
      <c r="C18" s="93" t="s">
        <v>493</v>
      </c>
      <c r="D18" s="62">
        <v>2E-3</v>
      </c>
    </row>
    <row r="19" spans="2:4" ht="94.5" x14ac:dyDescent="0.25">
      <c r="B19" s="93" t="s">
        <v>418</v>
      </c>
      <c r="C19" s="93" t="s">
        <v>494</v>
      </c>
      <c r="D19" s="62">
        <v>0.03</v>
      </c>
    </row>
    <row r="20" spans="2:4" ht="18.75" x14ac:dyDescent="0.25">
      <c r="B20" s="15"/>
    </row>
    <row r="21" spans="2:4" ht="18.75" x14ac:dyDescent="0.25">
      <c r="B21" s="15"/>
    </row>
    <row r="22" spans="2:4" ht="18.75" x14ac:dyDescent="0.25">
      <c r="B22" s="15"/>
    </row>
    <row r="23" spans="2:4" ht="18.75" x14ac:dyDescent="0.25">
      <c r="B23" s="15"/>
    </row>
    <row r="26" spans="2:4" x14ac:dyDescent="0.25">
      <c r="B26" s="53" t="s">
        <v>51</v>
      </c>
      <c r="C26" s="59"/>
    </row>
    <row r="27" spans="2:4" x14ac:dyDescent="0.25">
      <c r="B27" s="60" t="s">
        <v>32</v>
      </c>
      <c r="C27" s="59"/>
    </row>
    <row r="28" spans="2:4" x14ac:dyDescent="0.25">
      <c r="B28" s="53"/>
      <c r="C28" s="59"/>
    </row>
    <row r="29" spans="2:4" x14ac:dyDescent="0.25">
      <c r="B29" s="53" t="s">
        <v>33</v>
      </c>
      <c r="C29" s="59"/>
    </row>
    <row r="30" spans="2:4" x14ac:dyDescent="0.25">
      <c r="B30" s="60" t="s">
        <v>34</v>
      </c>
      <c r="C30" s="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13"/>
  <sheetViews>
    <sheetView workbookViewId="0"/>
  </sheetViews>
  <sheetFormatPr defaultRowHeight="15" x14ac:dyDescent="0.25"/>
  <sheetData>
    <row r="2" spans="1:7" ht="15.75" x14ac:dyDescent="0.25">
      <c r="A2" s="92" t="s">
        <v>495</v>
      </c>
    </row>
    <row r="4" spans="1:7" ht="15.75" x14ac:dyDescent="0.25">
      <c r="A4" s="63" t="s">
        <v>496</v>
      </c>
      <c r="B4" s="64"/>
      <c r="C4" s="64"/>
      <c r="D4" s="64"/>
      <c r="E4" s="64"/>
      <c r="F4" s="64"/>
      <c r="G4" s="64"/>
    </row>
    <row r="5" spans="1:7" ht="15.75" x14ac:dyDescent="0.25">
      <c r="A5" s="65" t="s">
        <v>428</v>
      </c>
      <c r="B5" s="65" t="s">
        <v>497</v>
      </c>
      <c r="C5" s="65" t="s">
        <v>498</v>
      </c>
      <c r="D5" s="65" t="s">
        <v>499</v>
      </c>
      <c r="E5" s="65" t="s">
        <v>500</v>
      </c>
      <c r="F5" s="65" t="s">
        <v>501</v>
      </c>
      <c r="G5" s="64"/>
    </row>
    <row r="6" spans="1:7" ht="15.75" x14ac:dyDescent="0.25">
      <c r="A6" s="65">
        <v>1</v>
      </c>
      <c r="B6" s="65">
        <v>2</v>
      </c>
      <c r="C6" s="65">
        <v>3</v>
      </c>
      <c r="D6" s="65">
        <v>4</v>
      </c>
      <c r="E6" s="65">
        <v>5</v>
      </c>
      <c r="F6" s="65">
        <v>6</v>
      </c>
      <c r="G6" s="64"/>
    </row>
    <row r="7" spans="1:7" ht="409.5" x14ac:dyDescent="0.25">
      <c r="A7" s="66" t="s">
        <v>502</v>
      </c>
      <c r="B7" s="69" t="s">
        <v>503</v>
      </c>
      <c r="C7" s="93" t="s">
        <v>504</v>
      </c>
      <c r="D7" s="93" t="s">
        <v>505</v>
      </c>
      <c r="E7" s="67">
        <v>47872.94</v>
      </c>
      <c r="F7" s="69" t="s">
        <v>506</v>
      </c>
      <c r="G7" s="64"/>
    </row>
    <row r="8" spans="1:7" ht="204.75" x14ac:dyDescent="0.25">
      <c r="A8" s="66" t="s">
        <v>507</v>
      </c>
      <c r="B8" s="69" t="s">
        <v>508</v>
      </c>
      <c r="C8" s="93" t="s">
        <v>509</v>
      </c>
      <c r="D8" s="93" t="s">
        <v>510</v>
      </c>
      <c r="E8" s="68">
        <f>1973/12</f>
        <v>164.41666666666666</v>
      </c>
      <c r="F8" s="69" t="s">
        <v>511</v>
      </c>
      <c r="G8" s="70"/>
    </row>
    <row r="9" spans="1:7" ht="63" x14ac:dyDescent="0.25">
      <c r="A9" s="66" t="s">
        <v>512</v>
      </c>
      <c r="B9" s="69" t="s">
        <v>513</v>
      </c>
      <c r="C9" s="93" t="s">
        <v>514</v>
      </c>
      <c r="D9" s="93" t="s">
        <v>505</v>
      </c>
      <c r="E9" s="68">
        <v>1</v>
      </c>
      <c r="F9" s="69"/>
      <c r="G9" s="70"/>
    </row>
    <row r="10" spans="1:7" ht="47.25" x14ac:dyDescent="0.25">
      <c r="A10" s="66" t="s">
        <v>515</v>
      </c>
      <c r="B10" s="69" t="s">
        <v>516</v>
      </c>
      <c r="C10" s="93"/>
      <c r="D10" s="93"/>
      <c r="E10" s="71">
        <v>3.6</v>
      </c>
      <c r="F10" s="69" t="s">
        <v>517</v>
      </c>
      <c r="G10" s="70"/>
    </row>
    <row r="11" spans="1:7" ht="409.5" x14ac:dyDescent="0.25">
      <c r="A11" s="66" t="s">
        <v>518</v>
      </c>
      <c r="B11" s="69" t="s">
        <v>519</v>
      </c>
      <c r="C11" s="93" t="s">
        <v>520</v>
      </c>
      <c r="D11" s="93" t="s">
        <v>505</v>
      </c>
      <c r="E11" s="72">
        <v>1.278</v>
      </c>
      <c r="F11" s="69" t="s">
        <v>521</v>
      </c>
      <c r="G11" s="64"/>
    </row>
    <row r="12" spans="1:7" ht="409.5" x14ac:dyDescent="0.25">
      <c r="A12" s="73" t="s">
        <v>522</v>
      </c>
      <c r="B12" s="76" t="s">
        <v>523</v>
      </c>
      <c r="C12" s="94" t="s">
        <v>524</v>
      </c>
      <c r="D12" s="94" t="s">
        <v>505</v>
      </c>
      <c r="E12" s="77">
        <v>1.139</v>
      </c>
      <c r="F12" s="78" t="s">
        <v>525</v>
      </c>
      <c r="G12" s="70" t="s">
        <v>526</v>
      </c>
    </row>
    <row r="13" spans="1:7" ht="378" x14ac:dyDescent="0.25">
      <c r="A13" s="79" t="s">
        <v>527</v>
      </c>
      <c r="B13" s="80" t="s">
        <v>528</v>
      </c>
      <c r="C13" s="81" t="s">
        <v>529</v>
      </c>
      <c r="D13" s="81" t="s">
        <v>530</v>
      </c>
      <c r="E13" s="82">
        <f>((E7*E9/E8)*E11)*E12</f>
        <v>423.83697188533199</v>
      </c>
      <c r="F13" s="83" t="s">
        <v>531</v>
      </c>
      <c r="G13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Прил.1 Сравнит табл</vt:lpstr>
      <vt:lpstr>Прил.2 Расч стоим</vt:lpstr>
      <vt:lpstr>Прил. 3</vt:lpstr>
      <vt:lpstr>Прил.4 РМ</vt:lpstr>
      <vt:lpstr>Прил.5 Расчет СМР и ОБ</vt:lpstr>
      <vt:lpstr>Прил.6 Расчет ОБ</vt:lpstr>
      <vt:lpstr>Прил.7 Расчет пок.</vt:lpstr>
      <vt:lpstr>Прил. 10</vt:lpstr>
      <vt:lpstr>ФОТр.тек.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D.Stromov</dc:creator>
  <cp:lastModifiedBy>D.Stromov</cp:lastModifiedBy>
  <dcterms:created xsi:type="dcterms:W3CDTF">2025-01-30T06:27:25Z</dcterms:created>
  <dcterms:modified xsi:type="dcterms:W3CDTF">2025-02-06T10:04:01Z</dcterms:modified>
</cp:coreProperties>
</file>