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496" firstSheet="6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D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73" t="n"/>
      <c r="C6" s="173" t="n"/>
      <c r="D6" s="173" t="n"/>
    </row>
    <row r="7" ht="64.5" customHeight="1">
      <c r="B7" s="226" t="inlineStr">
        <is>
          <t>Наименование разрабатываемого показателя УНЦ - КТП  блочного типа (бетонные, сэндвич-панели) 6-20 кВ, мощность 63 кВА, кол-во трансформаторов 2 шт.</t>
        </is>
      </c>
    </row>
    <row r="8" ht="31.7" customHeight="1">
      <c r="B8" s="226" t="inlineStr">
        <is>
          <t>Сопоставимый уровень цен: 3 кв. 2017</t>
        </is>
      </c>
    </row>
    <row r="9" ht="15.75" customHeight="1">
      <c r="B9" s="226" t="inlineStr">
        <is>
          <t>Единица измерения  — 1 ед.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96.75" customHeight="1">
      <c r="B12" s="229" t="n">
        <v>1</v>
      </c>
      <c r="C12" s="124" t="inlineStr">
        <is>
          <t>Наименование объекта-представителя</t>
        </is>
      </c>
      <c r="D12" s="229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9" t="n">
        <v>2</v>
      </c>
      <c r="C13" s="124" t="inlineStr">
        <is>
          <t>Наименование субъекта Российской Федерации</t>
        </is>
      </c>
      <c r="D13" s="229" t="inlineStr">
        <is>
          <t>Московская область</t>
        </is>
      </c>
    </row>
    <row r="14">
      <c r="B14" s="229" t="n">
        <v>3</v>
      </c>
      <c r="C14" s="12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24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КТП  блочного типа (бетонные, сэндвич-панели) 6-20 кВ, мощность 63 кВА, кол-во трансформаторов 2 шт.</t>
        </is>
      </c>
    </row>
    <row r="17" ht="79.5" customHeight="1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  <c r="E17" s="172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8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8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8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8">
        <f>D18*2.5%+(D18+D18*2.5%)*1.9%*0.9</f>
        <v/>
      </c>
    </row>
    <row r="22">
      <c r="B22" s="229" t="n">
        <v>7</v>
      </c>
      <c r="C22" s="155" t="inlineStr">
        <is>
          <t>Сопоставимый уровень цен</t>
        </is>
      </c>
      <c r="D22" s="199" t="inlineStr">
        <is>
          <t>3 кв. 2017</t>
        </is>
      </c>
      <c r="E22" s="153" t="n"/>
    </row>
    <row r="23" ht="123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72" t="n"/>
    </row>
    <row r="24" ht="60.75" customHeight="1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53" t="n"/>
    </row>
    <row r="25" ht="48.2" customHeight="1">
      <c r="B25" s="229" t="n">
        <v>10</v>
      </c>
      <c r="C25" s="124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8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4" t="inlineStr">
        <is>
          <t>Приложение № 2</t>
        </is>
      </c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4" customHeight="1">
      <c r="B8" s="126" t="n"/>
    </row>
    <row r="9" ht="15.75" customFormat="1" customHeight="1" s="116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Format="1" customHeight="1" s="116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Format="1" customHeight="1" s="116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Format="1" customHeight="1" s="116">
      <c r="B12" s="229" t="n">
        <v>1</v>
      </c>
      <c r="C12" s="229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2">
        <f>4747/1000*6.94</f>
        <v/>
      </c>
      <c r="G12" s="312">
        <f>5566/1000*6.94</f>
        <v/>
      </c>
      <c r="H12" s="312">
        <f>242163/1000*4.37</f>
        <v/>
      </c>
      <c r="I12" s="312" t="n"/>
      <c r="J12" s="312">
        <f>SUM(F12:I12)</f>
        <v/>
      </c>
      <c r="K12" s="313" t="n"/>
    </row>
    <row r="13" ht="15.6" customFormat="1" customHeight="1" s="116">
      <c r="B13" s="228" t="inlineStr">
        <is>
          <t>Всего по объекту:</t>
        </is>
      </c>
      <c r="C13" s="308" t="n"/>
      <c r="D13" s="308" t="n"/>
      <c r="E13" s="309" t="n"/>
      <c r="F13" s="314">
        <f>SUM(F12:F12)</f>
        <v/>
      </c>
      <c r="G13" s="314">
        <f>SUM(G12:G12)</f>
        <v/>
      </c>
      <c r="H13" s="314">
        <f>SUM(H12:H12)</f>
        <v/>
      </c>
      <c r="I13" s="314">
        <f>SUM(I12:I12)</f>
        <v/>
      </c>
      <c r="J13" s="314">
        <f>SUM(F13:I13)</f>
        <v/>
      </c>
    </row>
    <row r="14" ht="28.5" customFormat="1" customHeight="1" s="116">
      <c r="B14" s="228" t="inlineStr">
        <is>
          <t>Всего по объекту в сопоставимом уровне цен 3 кв. 2017 г:</t>
        </is>
      </c>
      <c r="C14" s="308" t="n"/>
      <c r="D14" s="308" t="n"/>
      <c r="E14" s="309" t="n"/>
      <c r="F14" s="315">
        <f>F13</f>
        <v/>
      </c>
      <c r="G14" s="315">
        <f>G13</f>
        <v/>
      </c>
      <c r="H14" s="315">
        <f>H13</f>
        <v/>
      </c>
      <c r="I14" s="315">
        <f>I13</f>
        <v/>
      </c>
      <c r="J14" s="315">
        <f>SUM(F14:I14)</f>
        <v/>
      </c>
    </row>
    <row r="15" ht="15.6" customFormat="1" customHeight="1" s="116">
      <c r="B15" s="226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view="pageBreakPreview" topLeftCell="A125" zoomScale="160" zoomScaleSheetLayoutView="160" workbookViewId="0">
      <selection activeCell="D132" sqref="D132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85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4" customHeight="1">
      <c r="A4" s="180" t="n"/>
      <c r="B4" s="180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0" t="inlineStr">
        <is>
          <t>Наименование разрабатываемого показателя УНЦ -  КТП  блочного типа (бетонные, сэндвич-панели) 6-20 кВ, мощность 63 кВА, кол-во трансформаторов 2 шт.</t>
        </is>
      </c>
    </row>
    <row r="7">
      <c r="A7" s="230" t="n"/>
      <c r="B7" s="230" t="n"/>
      <c r="C7" s="230" t="n"/>
      <c r="D7" s="230" t="n"/>
      <c r="E7" s="230" t="n"/>
      <c r="F7" s="230" t="n"/>
      <c r="G7" s="186" t="n"/>
      <c r="H7" s="230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7" customHeight="1">
      <c r="A9" s="311" t="n"/>
      <c r="B9" s="311" t="n"/>
      <c r="C9" s="311" t="n"/>
      <c r="D9" s="311" t="n"/>
      <c r="E9" s="311" t="n"/>
      <c r="F9" s="311" t="n"/>
      <c r="G9" s="187" t="inlineStr">
        <is>
          <t>на ед.изм.</t>
        </is>
      </c>
      <c r="H9" s="229" t="inlineStr">
        <is>
          <t>общая</t>
        </is>
      </c>
    </row>
    <row r="10">
      <c r="A10" s="165" t="n">
        <v>1</v>
      </c>
      <c r="B10" s="165" t="n"/>
      <c r="C10" s="165" t="n">
        <v>2</v>
      </c>
      <c r="D10" s="165" t="inlineStr">
        <is>
          <t>З</t>
        </is>
      </c>
      <c r="E10" s="165" t="n">
        <v>4</v>
      </c>
      <c r="F10" s="165" t="n">
        <v>5</v>
      </c>
      <c r="G10" s="188" t="n">
        <v>6</v>
      </c>
      <c r="H10" s="165" t="n">
        <v>7</v>
      </c>
    </row>
    <row r="11" customFormat="1" s="161">
      <c r="A11" s="233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SUM(F12:F25)</f>
        <v/>
      </c>
      <c r="G11" s="189" t="n"/>
      <c r="H11" s="316">
        <f>SUM(H12:H25)</f>
        <v/>
      </c>
    </row>
    <row r="12">
      <c r="A12" s="262" t="n">
        <v>1</v>
      </c>
      <c r="B12" s="164" t="n"/>
      <c r="C12" s="142" t="inlineStr">
        <is>
          <t>1-3-8</t>
        </is>
      </c>
      <c r="D12" s="243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142" t="n">
        <v>511.15</v>
      </c>
      <c r="G12" s="182" t="n">
        <v>9.4</v>
      </c>
      <c r="H12" s="174">
        <f>ROUND(F12*G12,2)</f>
        <v/>
      </c>
    </row>
    <row r="13">
      <c r="A13" s="262" t="n">
        <v>2</v>
      </c>
      <c r="B13" s="164" t="n"/>
      <c r="C13" s="142" t="inlineStr">
        <is>
          <t>1-3-3</t>
        </is>
      </c>
      <c r="D13" s="243" t="inlineStr">
        <is>
          <t>Затраты труда рабочих (средний разряд работы 3,3)</t>
        </is>
      </c>
      <c r="E13" s="262" t="inlineStr">
        <is>
          <t>чел.-ч</t>
        </is>
      </c>
      <c r="F13" s="142" t="n">
        <v>150.91</v>
      </c>
      <c r="G13" s="182" t="n">
        <v>8.859999999999999</v>
      </c>
      <c r="H13" s="174">
        <f>ROUND(F13*G13,2)</f>
        <v/>
      </c>
    </row>
    <row r="14">
      <c r="A14" s="262" t="n">
        <v>3</v>
      </c>
      <c r="B14" s="164" t="n"/>
      <c r="C14" s="142" t="inlineStr">
        <is>
          <t>1-3-2</t>
        </is>
      </c>
      <c r="D14" s="243" t="inlineStr">
        <is>
          <t>Затраты труда рабочих (средний разряд работы 3,2)</t>
        </is>
      </c>
      <c r="E14" s="262" t="inlineStr">
        <is>
          <t>чел.-ч</t>
        </is>
      </c>
      <c r="F14" s="142" t="n">
        <v>126.22</v>
      </c>
      <c r="G14" s="182" t="n">
        <v>8.74</v>
      </c>
      <c r="H14" s="174">
        <f>ROUND(F14*G14,2)</f>
        <v/>
      </c>
    </row>
    <row r="15">
      <c r="A15" s="262" t="n">
        <v>4</v>
      </c>
      <c r="B15" s="164" t="n"/>
      <c r="C15" s="142" t="inlineStr">
        <is>
          <t>1-3-5</t>
        </is>
      </c>
      <c r="D15" s="243" t="inlineStr">
        <is>
          <t>Затраты труда рабочих (средний разряд работы 3,5)</t>
        </is>
      </c>
      <c r="E15" s="262" t="inlineStr">
        <is>
          <t>чел.-ч</t>
        </is>
      </c>
      <c r="F15" s="142" t="n">
        <v>89.06</v>
      </c>
      <c r="G15" s="182" t="n">
        <v>9.07</v>
      </c>
      <c r="H15" s="174">
        <f>ROUND(F15*G15,2)</f>
        <v/>
      </c>
    </row>
    <row r="16">
      <c r="A16" s="262" t="n">
        <v>5</v>
      </c>
      <c r="B16" s="164" t="n"/>
      <c r="C16" s="142" t="inlineStr">
        <is>
          <t>1-2-0</t>
        </is>
      </c>
      <c r="D16" s="243" t="inlineStr">
        <is>
          <t>Затраты труда рабочих (средний разряд работы 2,0)</t>
        </is>
      </c>
      <c r="E16" s="262" t="inlineStr">
        <is>
          <t>чел.-ч</t>
        </is>
      </c>
      <c r="F16" s="142" t="n">
        <v>93.2</v>
      </c>
      <c r="G16" s="182" t="n">
        <v>7.8</v>
      </c>
      <c r="H16" s="174">
        <f>ROUND(F16*G16,2)</f>
        <v/>
      </c>
    </row>
    <row r="17">
      <c r="A17" s="262" t="n">
        <v>6</v>
      </c>
      <c r="B17" s="164" t="n"/>
      <c r="C17" s="142" t="inlineStr">
        <is>
          <t>1-2-5</t>
        </is>
      </c>
      <c r="D17" s="243" t="inlineStr">
        <is>
          <t>Затраты труда рабочих (средний разряд работы 2,5)</t>
        </is>
      </c>
      <c r="E17" s="262" t="inlineStr">
        <is>
          <t>чел.-ч</t>
        </is>
      </c>
      <c r="F17" s="142" t="n">
        <v>56.79</v>
      </c>
      <c r="G17" s="182" t="n">
        <v>8.17</v>
      </c>
      <c r="H17" s="174">
        <f>ROUND(F17*G17,2)</f>
        <v/>
      </c>
    </row>
    <row r="18">
      <c r="A18" s="262" t="n">
        <v>7</v>
      </c>
      <c r="B18" s="164" t="n"/>
      <c r="C18" s="142" t="inlineStr">
        <is>
          <t>1-4-0</t>
        </is>
      </c>
      <c r="D18" s="243" t="inlineStr">
        <is>
          <t>Затраты труда рабочих (средний разряд работы 4,0)</t>
        </is>
      </c>
      <c r="E18" s="262" t="inlineStr">
        <is>
          <t>чел.-ч</t>
        </is>
      </c>
      <c r="F18" s="142" t="n">
        <v>43.5</v>
      </c>
      <c r="G18" s="182" t="n">
        <v>9.619999999999999</v>
      </c>
      <c r="H18" s="174">
        <f>ROUND(F18*G18,2)</f>
        <v/>
      </c>
    </row>
    <row r="19">
      <c r="A19" s="262" t="n">
        <v>8</v>
      </c>
      <c r="B19" s="164" t="n"/>
      <c r="C19" s="142" t="inlineStr">
        <is>
          <t>1-1-5</t>
        </is>
      </c>
      <c r="D19" s="243" t="inlineStr">
        <is>
          <t>Затраты труда рабочих (средний разряд работы 1,5)</t>
        </is>
      </c>
      <c r="E19" s="262" t="inlineStr">
        <is>
          <t>чел.-ч</t>
        </is>
      </c>
      <c r="F19" s="142" t="n">
        <v>54.77</v>
      </c>
      <c r="G19" s="182" t="n">
        <v>7.5</v>
      </c>
      <c r="H19" s="174">
        <f>ROUND(F19*G19,2)</f>
        <v/>
      </c>
    </row>
    <row r="20">
      <c r="A20" s="262" t="n">
        <v>9</v>
      </c>
      <c r="B20" s="164" t="n"/>
      <c r="C20" s="142" t="inlineStr">
        <is>
          <t>1-3-6</t>
        </is>
      </c>
      <c r="D20" s="243" t="inlineStr">
        <is>
          <t>Затраты труда рабочих (средний разряд работы 3,6)</t>
        </is>
      </c>
      <c r="E20" s="262" t="inlineStr">
        <is>
          <t>чел.-ч</t>
        </is>
      </c>
      <c r="F20" s="142" t="n">
        <v>38.97</v>
      </c>
      <c r="G20" s="182" t="n">
        <v>9.18</v>
      </c>
      <c r="H20" s="174">
        <f>ROUND(F20*G20,2)</f>
        <v/>
      </c>
    </row>
    <row r="21">
      <c r="A21" s="262" t="n">
        <v>10</v>
      </c>
      <c r="B21" s="164" t="n"/>
      <c r="C21" s="142" t="inlineStr">
        <is>
          <t>1-4-2</t>
        </is>
      </c>
      <c r="D21" s="243" t="inlineStr">
        <is>
          <t>Затраты труда рабочих (средний разряд работы 4,2)</t>
        </is>
      </c>
      <c r="E21" s="262" t="inlineStr">
        <is>
          <t>чел.-ч</t>
        </is>
      </c>
      <c r="F21" s="142" t="n">
        <v>24.98</v>
      </c>
      <c r="G21" s="182" t="n">
        <v>9.92</v>
      </c>
      <c r="H21" s="174">
        <f>ROUND(F21*G21,2)</f>
        <v/>
      </c>
    </row>
    <row r="22">
      <c r="A22" s="262" t="n">
        <v>11</v>
      </c>
      <c r="B22" s="164" t="n"/>
      <c r="C22" s="142" t="inlineStr">
        <is>
          <t>1-3-0</t>
        </is>
      </c>
      <c r="D22" s="243" t="inlineStr">
        <is>
          <t>Затраты труда рабочих (средний разряд работы 3,0)</t>
        </is>
      </c>
      <c r="E22" s="262" t="inlineStr">
        <is>
          <t>чел.-ч</t>
        </is>
      </c>
      <c r="F22" s="142" t="n">
        <v>27.26</v>
      </c>
      <c r="G22" s="182" t="n">
        <v>8.529999999999999</v>
      </c>
      <c r="H22" s="174">
        <f>ROUND(F22*G22,2)</f>
        <v/>
      </c>
    </row>
    <row r="23">
      <c r="A23" s="262" t="n">
        <v>12</v>
      </c>
      <c r="B23" s="164" t="n"/>
      <c r="C23" s="142" t="inlineStr">
        <is>
          <t>1-4-7</t>
        </is>
      </c>
      <c r="D23" s="243" t="inlineStr">
        <is>
          <t>Затраты труда рабочих (средний разряд работы 4,7)</t>
        </is>
      </c>
      <c r="E23" s="262" t="inlineStr">
        <is>
          <t>чел.-ч</t>
        </is>
      </c>
      <c r="F23" s="142" t="n">
        <v>10.2</v>
      </c>
      <c r="G23" s="182" t="n">
        <v>10.65</v>
      </c>
      <c r="H23" s="174">
        <f>ROUND(F23*G23,2)</f>
        <v/>
      </c>
    </row>
    <row r="24">
      <c r="A24" s="262" t="n">
        <v>13</v>
      </c>
      <c r="B24" s="164" t="n"/>
      <c r="C24" s="142" t="inlineStr">
        <is>
          <t>1-4-4</t>
        </is>
      </c>
      <c r="D24" s="243" t="inlineStr">
        <is>
          <t>Затраты труда рабочих (средний разряд работы 4,4)</t>
        </is>
      </c>
      <c r="E24" s="262" t="inlineStr">
        <is>
          <t>чел.-ч</t>
        </is>
      </c>
      <c r="F24" s="142" t="n">
        <v>5.11</v>
      </c>
      <c r="G24" s="182" t="n">
        <v>10.21</v>
      </c>
      <c r="H24" s="174">
        <f>ROUND(F24*G24,2)</f>
        <v/>
      </c>
    </row>
    <row r="25">
      <c r="A25" s="262" t="n">
        <v>14</v>
      </c>
      <c r="B25" s="164" t="n"/>
      <c r="C25" s="142" t="inlineStr">
        <is>
          <t>1-3-7</t>
        </is>
      </c>
      <c r="D25" s="243" t="inlineStr">
        <is>
          <t>Затраты труда рабочих (средний разряд работы 3,7)</t>
        </is>
      </c>
      <c r="E25" s="262" t="inlineStr">
        <is>
          <t>чел.-ч</t>
        </is>
      </c>
      <c r="F25" s="142" t="n">
        <v>4.11</v>
      </c>
      <c r="G25" s="182" t="n">
        <v>9.289999999999999</v>
      </c>
      <c r="H25" s="174">
        <f>ROUND(F25*G25,2)</f>
        <v/>
      </c>
    </row>
    <row r="26">
      <c r="A26" s="232" t="inlineStr">
        <is>
          <t>Затраты труда машинистов</t>
        </is>
      </c>
      <c r="B26" s="308" t="n"/>
      <c r="C26" s="308" t="n"/>
      <c r="D26" s="308" t="n"/>
      <c r="E26" s="309" t="n"/>
      <c r="F26" s="233" t="n"/>
      <c r="G26" s="162" t="n"/>
      <c r="H26" s="316">
        <f>H27</f>
        <v/>
      </c>
    </row>
    <row r="27">
      <c r="A27" s="262" t="n">
        <v>15</v>
      </c>
      <c r="B27" s="234" t="n"/>
      <c r="C27" s="183" t="n">
        <v>2</v>
      </c>
      <c r="D27" s="176" t="inlineStr">
        <is>
          <t>Затраты труда машинистов(справочно)</t>
        </is>
      </c>
      <c r="E27" s="262" t="inlineStr">
        <is>
          <t>чел.-ч</t>
        </is>
      </c>
      <c r="F27" s="262" t="n">
        <v>82.47</v>
      </c>
      <c r="G27" s="174" t="n"/>
      <c r="H27" s="184" t="n">
        <v>1205.27</v>
      </c>
    </row>
    <row r="28" customFormat="1" s="161">
      <c r="A28" s="233" t="inlineStr">
        <is>
          <t>Машины и механизмы</t>
        </is>
      </c>
      <c r="B28" s="308" t="n"/>
      <c r="C28" s="308" t="n"/>
      <c r="D28" s="308" t="n"/>
      <c r="E28" s="309" t="n"/>
      <c r="F28" s="233" t="n"/>
      <c r="G28" s="162" t="n"/>
      <c r="H28" s="316">
        <f>SUM(H29:H59)</f>
        <v/>
      </c>
    </row>
    <row r="29" ht="25.9" customHeight="1">
      <c r="A29" s="262" t="n">
        <v>16</v>
      </c>
      <c r="B29" s="234" t="n"/>
      <c r="C29" s="142" t="inlineStr">
        <is>
          <t>91.05.08-009</t>
        </is>
      </c>
      <c r="D29" s="243" t="inlineStr">
        <is>
          <t>Краны на пневмоколесном ходу, грузоподъемность 63 т</t>
        </is>
      </c>
      <c r="E29" s="244" t="inlineStr">
        <is>
          <t>маш.-ч</t>
        </is>
      </c>
      <c r="F29" s="142" t="n">
        <v>31.98</v>
      </c>
      <c r="G29" s="184" t="n">
        <v>271.77</v>
      </c>
      <c r="H29" s="174">
        <f>ROUND(F29*G29,2)</f>
        <v/>
      </c>
      <c r="I29" s="179" t="n"/>
    </row>
    <row r="30" customFormat="1" s="161">
      <c r="A30" s="262" t="n">
        <v>17</v>
      </c>
      <c r="B30" s="234" t="n"/>
      <c r="C30" s="142" t="inlineStr">
        <is>
          <t>91.05.06-009</t>
        </is>
      </c>
      <c r="D30" s="243" t="inlineStr">
        <is>
          <t>Краны на гусеничном ходу, грузоподъемность 50-63 т</t>
        </is>
      </c>
      <c r="E30" s="244" t="inlineStr">
        <is>
          <t>маш.-ч</t>
        </is>
      </c>
      <c r="F30" s="142" t="n">
        <v>8.960000000000001</v>
      </c>
      <c r="G30" s="184" t="n">
        <v>290.01</v>
      </c>
      <c r="H30" s="174">
        <f>ROUND(F30*G30,2)</f>
        <v/>
      </c>
      <c r="I30" s="179" t="n"/>
    </row>
    <row r="31">
      <c r="A31" s="262" t="n">
        <v>18</v>
      </c>
      <c r="B31" s="234" t="n"/>
      <c r="C31" s="142" t="inlineStr">
        <is>
          <t>91.05.01-017</t>
        </is>
      </c>
      <c r="D31" s="243" t="inlineStr">
        <is>
          <t>Краны башенные, грузоподъемность 8 т</t>
        </is>
      </c>
      <c r="E31" s="244" t="inlineStr">
        <is>
          <t>маш.-ч</t>
        </is>
      </c>
      <c r="F31" s="142" t="n">
        <v>9.539999999999999</v>
      </c>
      <c r="G31" s="184" t="n">
        <v>86.40000000000001</v>
      </c>
      <c r="H31" s="174">
        <f>ROUND(F31*G31,2)</f>
        <v/>
      </c>
      <c r="I31" s="179" t="n"/>
    </row>
    <row r="32" ht="38.85" customHeight="1">
      <c r="A32" s="262" t="n">
        <v>19</v>
      </c>
      <c r="B32" s="234" t="n"/>
      <c r="C32" s="142" t="inlineStr">
        <is>
          <t>91.18.01-007</t>
        </is>
      </c>
      <c r="D32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4" t="inlineStr">
        <is>
          <t>маш.-ч</t>
        </is>
      </c>
      <c r="F32" s="142" t="n">
        <v>7.85</v>
      </c>
      <c r="G32" s="184" t="n">
        <v>90</v>
      </c>
      <c r="H32" s="174">
        <f>ROUND(F32*G32,2)</f>
        <v/>
      </c>
      <c r="I32" s="179" t="n"/>
    </row>
    <row r="33" ht="25.9" customHeight="1">
      <c r="A33" s="262" t="n">
        <v>20</v>
      </c>
      <c r="B33" s="234" t="n"/>
      <c r="C33" s="142" t="inlineStr">
        <is>
          <t>91.15.02-024</t>
        </is>
      </c>
      <c r="D33" s="243" t="inlineStr">
        <is>
          <t>Тракторы на гусеничном ходу, мощность 79 кВт (108 л.с.)</t>
        </is>
      </c>
      <c r="E33" s="244" t="inlineStr">
        <is>
          <t>маш.-ч</t>
        </is>
      </c>
      <c r="F33" s="142" t="n">
        <v>6.82</v>
      </c>
      <c r="G33" s="184" t="n">
        <v>83.09999999999999</v>
      </c>
      <c r="H33" s="174">
        <f>ROUND(F33*G33,2)</f>
        <v/>
      </c>
      <c r="I33" s="179" t="n"/>
    </row>
    <row r="34">
      <c r="A34" s="262" t="n">
        <v>21</v>
      </c>
      <c r="B34" s="234" t="n"/>
      <c r="C34" s="142" t="inlineStr">
        <is>
          <t>91.14.02-001</t>
        </is>
      </c>
      <c r="D34" s="243" t="inlineStr">
        <is>
          <t>Автомобили бортовые, грузоподъемность: до 5 т</t>
        </is>
      </c>
      <c r="E34" s="244" t="inlineStr">
        <is>
          <t>маш.час</t>
        </is>
      </c>
      <c r="F34" s="142" t="n">
        <v>8.02</v>
      </c>
      <c r="G34" s="184" t="n">
        <v>65.70999999999999</v>
      </c>
      <c r="H34" s="174">
        <f>ROUND(F34*G34,2)</f>
        <v/>
      </c>
      <c r="I34" s="179" t="n"/>
    </row>
    <row r="35" ht="25.9" customHeight="1">
      <c r="A35" s="262" t="n">
        <v>22</v>
      </c>
      <c r="B35" s="234" t="n"/>
      <c r="C35" s="142" t="inlineStr">
        <is>
          <t>91.17.04-233</t>
        </is>
      </c>
      <c r="D35" s="243" t="inlineStr">
        <is>
          <t>Установки для сварки: ручной дуговой (постоянного тока)</t>
        </is>
      </c>
      <c r="E35" s="244" t="inlineStr">
        <is>
          <t>маш.час</t>
        </is>
      </c>
      <c r="F35" s="142" t="n">
        <v>48.3</v>
      </c>
      <c r="G35" s="184" t="n">
        <v>8.1</v>
      </c>
      <c r="H35" s="174">
        <f>ROUND(F35*G35,2)</f>
        <v/>
      </c>
      <c r="I35" s="179" t="n"/>
    </row>
    <row r="36">
      <c r="A36" s="262" t="n">
        <v>23</v>
      </c>
      <c r="B36" s="234" t="n"/>
      <c r="C36" s="142" t="inlineStr">
        <is>
          <t>91.05.05-014</t>
        </is>
      </c>
      <c r="D36" s="243" t="inlineStr">
        <is>
          <t>Краны на автомобильном ходу, грузоподъемность 10 т</t>
        </is>
      </c>
      <c r="E36" s="244" t="inlineStr">
        <is>
          <t>маш.час</t>
        </is>
      </c>
      <c r="F36" s="142" t="n">
        <v>1.84</v>
      </c>
      <c r="G36" s="184" t="n">
        <v>111.99</v>
      </c>
      <c r="H36" s="174">
        <f>ROUND(F36*G36,2)</f>
        <v/>
      </c>
    </row>
    <row r="37" ht="25.9" customHeight="1">
      <c r="A37" s="262" t="n">
        <v>24</v>
      </c>
      <c r="B37" s="234" t="n"/>
      <c r="C37" s="142" t="inlineStr">
        <is>
          <t>91.01.05-084</t>
        </is>
      </c>
      <c r="D37" s="243" t="inlineStr">
        <is>
          <t>Экскаваторы одноковшовые дизельные на гусеничном ходу, емкость ковша 0,4 м3</t>
        </is>
      </c>
      <c r="E37" s="244" t="inlineStr">
        <is>
          <t>маш.час</t>
        </is>
      </c>
      <c r="F37" s="142" t="n">
        <v>3.23</v>
      </c>
      <c r="G37" s="184" t="n">
        <v>54.81</v>
      </c>
      <c r="H37" s="174">
        <f>ROUND(F37*G37,2)</f>
        <v/>
      </c>
    </row>
    <row r="38" ht="25.9" customHeight="1">
      <c r="A38" s="262" t="n">
        <v>25</v>
      </c>
      <c r="B38" s="234" t="n"/>
      <c r="C38" s="142" t="inlineStr">
        <is>
          <t>91.06.05-057</t>
        </is>
      </c>
      <c r="D38" s="243" t="inlineStr">
        <is>
          <t>Погрузчики одноковшовые универсальные фронтальные пневмоколесные, грузоподъемность 3 т</t>
        </is>
      </c>
      <c r="E38" s="244" t="inlineStr">
        <is>
          <t>маш.час</t>
        </is>
      </c>
      <c r="F38" s="142" t="n">
        <v>1.89</v>
      </c>
      <c r="G38" s="184" t="n">
        <v>90.40000000000001</v>
      </c>
      <c r="H38" s="174">
        <f>ROUND(F38*G38,2)</f>
        <v/>
      </c>
    </row>
    <row r="39">
      <c r="A39" s="262" t="n">
        <v>26</v>
      </c>
      <c r="B39" s="234" t="n"/>
      <c r="C39" s="142" t="inlineStr">
        <is>
          <t>91.01.01-034</t>
        </is>
      </c>
      <c r="D39" s="243" t="inlineStr">
        <is>
          <t>Бульдозеры, мощность 59 кВт (80 л.с.)</t>
        </is>
      </c>
      <c r="E39" s="244" t="inlineStr">
        <is>
          <t>маш.час</t>
        </is>
      </c>
      <c r="F39" s="142" t="n">
        <v>1.01</v>
      </c>
      <c r="G39" s="184" t="n">
        <v>59.47</v>
      </c>
      <c r="H39" s="174">
        <f>ROUND(F39*G39,2)</f>
        <v/>
      </c>
    </row>
    <row r="40">
      <c r="A40" s="262" t="n">
        <v>27</v>
      </c>
      <c r="B40" s="234" t="n"/>
      <c r="C40" s="142" t="inlineStr">
        <is>
          <t>91.05.01-025</t>
        </is>
      </c>
      <c r="D40" s="243" t="inlineStr">
        <is>
          <t>Краны башенные, грузоподъемность 25-75 т</t>
        </is>
      </c>
      <c r="E40" s="244" t="inlineStr">
        <is>
          <t>маш.час</t>
        </is>
      </c>
      <c r="F40" s="142" t="n">
        <v>0.19</v>
      </c>
      <c r="G40" s="184" t="n">
        <v>312.21</v>
      </c>
      <c r="H40" s="174">
        <f>ROUND(F40*G40,2)</f>
        <v/>
      </c>
    </row>
    <row r="41">
      <c r="A41" s="262" t="n">
        <v>28</v>
      </c>
      <c r="B41" s="234" t="n"/>
      <c r="C41" s="142" t="inlineStr">
        <is>
          <t>91.05.02-005</t>
        </is>
      </c>
      <c r="D41" s="243" t="inlineStr">
        <is>
          <t>Краны козловые, грузоподъемность 32 т</t>
        </is>
      </c>
      <c r="E41" s="244" t="inlineStr">
        <is>
          <t>маш.час</t>
        </is>
      </c>
      <c r="F41" s="142" t="n">
        <v>0.47</v>
      </c>
      <c r="G41" s="184" t="n">
        <v>120.24</v>
      </c>
      <c r="H41" s="174">
        <f>ROUND(F41*G41,2)</f>
        <v/>
      </c>
    </row>
    <row r="42" ht="51.6" customHeight="1">
      <c r="A42" s="262" t="n">
        <v>29</v>
      </c>
      <c r="B42" s="234" t="n"/>
      <c r="C42" s="142" t="inlineStr">
        <is>
          <t>91.10.09-012</t>
        </is>
      </c>
      <c r="D42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4" t="inlineStr">
        <is>
          <t>маш.час</t>
        </is>
      </c>
      <c r="F42" s="142" t="n">
        <v>1.44</v>
      </c>
      <c r="G42" s="184" t="n">
        <v>26.32</v>
      </c>
      <c r="H42" s="174">
        <f>ROUND(F42*G42,2)</f>
        <v/>
      </c>
    </row>
    <row r="43">
      <c r="A43" s="262" t="n">
        <v>30</v>
      </c>
      <c r="B43" s="234" t="n"/>
      <c r="C43" s="142" t="inlineStr">
        <is>
          <t>91.05.06-012</t>
        </is>
      </c>
      <c r="D43" s="243" t="inlineStr">
        <is>
          <t>Краны на гусеничном ходу, грузоподъемность до 16 т</t>
        </is>
      </c>
      <c r="E43" s="244" t="inlineStr">
        <is>
          <t>маш.час</t>
        </is>
      </c>
      <c r="F43" s="142" t="n">
        <v>0.36</v>
      </c>
      <c r="G43" s="184" t="n">
        <v>96.89</v>
      </c>
      <c r="H43" s="174">
        <f>ROUND(F43*G43,2)</f>
        <v/>
      </c>
    </row>
    <row r="44" ht="25.9" customHeight="1">
      <c r="A44" s="262" t="n">
        <v>31</v>
      </c>
      <c r="B44" s="234" t="n"/>
      <c r="C44" s="142" t="inlineStr">
        <is>
          <t>91.06.03-061</t>
        </is>
      </c>
      <c r="D44" s="243" t="inlineStr">
        <is>
          <t>Лебедки электрические тяговым усилием: до 12,26 кН (1,25 т)</t>
        </is>
      </c>
      <c r="E44" s="244" t="inlineStr">
        <is>
          <t>маш.час</t>
        </is>
      </c>
      <c r="F44" s="142" t="n">
        <v>10.17</v>
      </c>
      <c r="G44" s="184" t="n">
        <v>3.28</v>
      </c>
      <c r="H44" s="174">
        <f>ROUND(F44*G44,2)</f>
        <v/>
      </c>
    </row>
    <row r="45" ht="25.9" customHeight="1">
      <c r="A45" s="262" t="n">
        <v>32</v>
      </c>
      <c r="B45" s="234" t="n"/>
      <c r="C45" s="142" t="inlineStr">
        <is>
          <t>91.21.01-012</t>
        </is>
      </c>
      <c r="D45" s="243" t="inlineStr">
        <is>
          <t>Агрегаты окрасочные высокого давления для окраски поверхностей конструкций, мощность 1 кВт</t>
        </is>
      </c>
      <c r="E45" s="244" t="inlineStr">
        <is>
          <t>маш.час</t>
        </is>
      </c>
      <c r="F45" s="142" t="n">
        <v>3.4</v>
      </c>
      <c r="G45" s="184" t="n">
        <v>6.82</v>
      </c>
      <c r="H45" s="174">
        <f>ROUND(F45*G45,2)</f>
        <v/>
      </c>
    </row>
    <row r="46">
      <c r="A46" s="262" t="n">
        <v>33</v>
      </c>
      <c r="B46" s="234" t="n"/>
      <c r="C46" s="142" t="inlineStr">
        <is>
          <t>91.07.04-001</t>
        </is>
      </c>
      <c r="D46" s="243" t="inlineStr">
        <is>
          <t>Вибратор глубинный</t>
        </is>
      </c>
      <c r="E46" s="244" t="inlineStr">
        <is>
          <t>маш.час</t>
        </is>
      </c>
      <c r="F46" s="142" t="n">
        <v>7.65</v>
      </c>
      <c r="G46" s="184" t="n">
        <v>1.9</v>
      </c>
      <c r="H46" s="174">
        <f>ROUND(F46*G46,2)</f>
        <v/>
      </c>
    </row>
    <row r="47">
      <c r="A47" s="262" t="n">
        <v>34</v>
      </c>
      <c r="B47" s="234" t="n"/>
      <c r="C47" s="142" t="inlineStr">
        <is>
          <t>91.08.09-001</t>
        </is>
      </c>
      <c r="D47" s="243" t="inlineStr">
        <is>
          <t>Виброплита с двигателем внутреннего сгорания</t>
        </is>
      </c>
      <c r="E47" s="244" t="inlineStr">
        <is>
          <t>маш.час</t>
        </is>
      </c>
      <c r="F47" s="142" t="n">
        <v>0.23</v>
      </c>
      <c r="G47" s="184" t="n">
        <v>60</v>
      </c>
      <c r="H47" s="174">
        <f>ROUND(F47*G47,2)</f>
        <v/>
      </c>
    </row>
    <row r="48">
      <c r="A48" s="262" t="n">
        <v>35</v>
      </c>
      <c r="B48" s="234" t="n"/>
      <c r="C48" s="142" t="inlineStr">
        <is>
          <t>91.06.05-011</t>
        </is>
      </c>
      <c r="D48" s="243" t="inlineStr">
        <is>
          <t>Погрузчик, грузоподъемность 5 т</t>
        </is>
      </c>
      <c r="E48" s="244" t="inlineStr">
        <is>
          <t>маш.час</t>
        </is>
      </c>
      <c r="F48" s="142" t="n">
        <v>0.11</v>
      </c>
      <c r="G48" s="184" t="n">
        <v>89.98999999999999</v>
      </c>
      <c r="H48" s="174">
        <f>ROUND(F48*G48,2)</f>
        <v/>
      </c>
    </row>
    <row r="49">
      <c r="A49" s="262" t="n">
        <v>36</v>
      </c>
      <c r="B49" s="234" t="n"/>
      <c r="C49" s="142" t="inlineStr">
        <is>
          <t>91.21.16-012</t>
        </is>
      </c>
      <c r="D49" s="243" t="inlineStr">
        <is>
          <t>Пресс: гидравлический с электроприводом</t>
        </is>
      </c>
      <c r="E49" s="244" t="inlineStr">
        <is>
          <t>маш.час</t>
        </is>
      </c>
      <c r="F49" s="142" t="n">
        <v>8.779999999999999</v>
      </c>
      <c r="G49" s="184" t="n">
        <v>1.11</v>
      </c>
      <c r="H49" s="174">
        <f>ROUND(F49*G49,2)</f>
        <v/>
      </c>
    </row>
    <row r="50" ht="25.9" customHeight="1">
      <c r="A50" s="262" t="n">
        <v>37</v>
      </c>
      <c r="B50" s="234" t="n"/>
      <c r="C50" s="142" t="inlineStr">
        <is>
          <t>91.17.04-171</t>
        </is>
      </c>
      <c r="D50" s="243" t="inlineStr">
        <is>
          <t>Преобразователи сварочные номинальным сварочным током 315-500 А</t>
        </is>
      </c>
      <c r="E50" s="244" t="inlineStr">
        <is>
          <t>маш.час</t>
        </is>
      </c>
      <c r="F50" s="142" t="n">
        <v>0.76</v>
      </c>
      <c r="G50" s="184" t="n">
        <v>12.31</v>
      </c>
      <c r="H50" s="174">
        <f>ROUND(F50*G50,2)</f>
        <v/>
      </c>
    </row>
    <row r="51">
      <c r="A51" s="262" t="n">
        <v>38</v>
      </c>
      <c r="B51" s="234" t="n"/>
      <c r="C51" s="142" t="inlineStr">
        <is>
          <t>91.06.01-003</t>
        </is>
      </c>
      <c r="D51" s="243" t="inlineStr">
        <is>
          <t>Домкраты гидравлические, грузоподъемность 63-100 т</t>
        </is>
      </c>
      <c r="E51" s="244" t="inlineStr">
        <is>
          <t>маш.час</t>
        </is>
      </c>
      <c r="F51" s="142" t="n">
        <v>10.23</v>
      </c>
      <c r="G51" s="184" t="n">
        <v>0.9</v>
      </c>
      <c r="H51" s="174">
        <f>ROUND(F51*G51,2)</f>
        <v/>
      </c>
    </row>
    <row r="52" ht="25.9" customHeight="1">
      <c r="A52" s="262" t="n">
        <v>39</v>
      </c>
      <c r="B52" s="234" t="n"/>
      <c r="C52" s="142" t="inlineStr">
        <is>
          <t>91.08.09-023</t>
        </is>
      </c>
      <c r="D52" s="243" t="inlineStr">
        <is>
          <t>Трамбовки пневматические при работе от: передвижных компрессорных станций</t>
        </is>
      </c>
      <c r="E52" s="244" t="inlineStr">
        <is>
          <t>маш.час</t>
        </is>
      </c>
      <c r="F52" s="142" t="n">
        <v>15.7</v>
      </c>
      <c r="G52" s="184" t="n">
        <v>0.55</v>
      </c>
      <c r="H52" s="174">
        <f>ROUND(F52*G52,2)</f>
        <v/>
      </c>
    </row>
    <row r="53" customFormat="1" s="161">
      <c r="A53" s="262" t="n">
        <v>40</v>
      </c>
      <c r="B53" s="234" t="n"/>
      <c r="C53" s="142" t="inlineStr">
        <is>
          <t>91.08.04-021</t>
        </is>
      </c>
      <c r="D53" s="243" t="inlineStr">
        <is>
          <t>Котлы битумные: передвижные 400 л</t>
        </is>
      </c>
      <c r="E53" s="244" t="inlineStr">
        <is>
          <t>маш.час</t>
        </is>
      </c>
      <c r="F53" s="142" t="n">
        <v>0.27</v>
      </c>
      <c r="G53" s="184" t="n">
        <v>30</v>
      </c>
      <c r="H53" s="174">
        <f>ROUND(F53*G53,2)</f>
        <v/>
      </c>
    </row>
    <row r="54">
      <c r="A54" s="262" t="n">
        <v>41</v>
      </c>
      <c r="B54" s="234" t="n"/>
      <c r="C54" s="142" t="inlineStr">
        <is>
          <t>91.16.01-002</t>
        </is>
      </c>
      <c r="D54" s="243" t="inlineStr">
        <is>
          <t>Электростанции передвижные, мощность 4 кВт</t>
        </is>
      </c>
      <c r="E54" s="244" t="inlineStr">
        <is>
          <t>маш.час</t>
        </is>
      </c>
      <c r="F54" s="142" t="n">
        <v>0.17</v>
      </c>
      <c r="G54" s="184" t="n">
        <v>27.11</v>
      </c>
      <c r="H54" s="174">
        <f>ROUND(F54*G54,2)</f>
        <v/>
      </c>
    </row>
    <row r="55">
      <c r="A55" s="262" t="n">
        <v>42</v>
      </c>
      <c r="B55" s="234" t="n"/>
      <c r="C55" s="142" t="inlineStr">
        <is>
          <t>91.17.04-042</t>
        </is>
      </c>
      <c r="D55" s="243" t="inlineStr">
        <is>
          <t>Аппарат для газовой сварки и резки</t>
        </is>
      </c>
      <c r="E55" s="244" t="inlineStr">
        <is>
          <t>маш.час</t>
        </is>
      </c>
      <c r="F55" s="142" t="n">
        <v>3.78</v>
      </c>
      <c r="G55" s="184" t="n">
        <v>1.2</v>
      </c>
      <c r="H55" s="174">
        <f>ROUND(F55*G55,2)</f>
        <v/>
      </c>
    </row>
    <row r="56">
      <c r="A56" s="262" t="n">
        <v>43</v>
      </c>
      <c r="B56" s="234" t="n"/>
      <c r="C56" s="142" t="inlineStr">
        <is>
          <t>91.08.02-001</t>
        </is>
      </c>
      <c r="D56" s="243" t="inlineStr">
        <is>
          <t>Автогудронаторы 3500 л</t>
        </is>
      </c>
      <c r="E56" s="244" t="inlineStr">
        <is>
          <t>маш.час</t>
        </is>
      </c>
      <c r="F56" s="142" t="n">
        <v>0.03</v>
      </c>
      <c r="G56" s="184" t="n">
        <v>118.47</v>
      </c>
      <c r="H56" s="174">
        <f>ROUND(F56*G56,2)</f>
        <v/>
      </c>
    </row>
    <row r="57" customFormat="1" s="161">
      <c r="A57" s="262" t="n">
        <v>44</v>
      </c>
      <c r="B57" s="234" t="n"/>
      <c r="C57" s="142" t="inlineStr">
        <is>
          <t>91.07.04-002</t>
        </is>
      </c>
      <c r="D57" s="243" t="inlineStr">
        <is>
          <t>Вибратор поверхностный</t>
        </is>
      </c>
      <c r="E57" s="244" t="inlineStr">
        <is>
          <t>маш.час</t>
        </is>
      </c>
      <c r="F57" s="142" t="n">
        <v>0.47</v>
      </c>
      <c r="G57" s="184" t="n">
        <v>0.5</v>
      </c>
      <c r="H57" s="174">
        <f>ROUND(F57*G57,2)</f>
        <v/>
      </c>
    </row>
    <row r="58" ht="25.9" customHeight="1">
      <c r="A58" s="262" t="n">
        <v>45</v>
      </c>
      <c r="B58" s="234" t="n"/>
      <c r="C58" s="142" t="inlineStr">
        <is>
          <t>91.06.03-055</t>
        </is>
      </c>
      <c r="D58" s="243" t="inlineStr">
        <is>
          <t>Лебедки электрические тяговым усилием: 19,62 кН (2 т)</t>
        </is>
      </c>
      <c r="E58" s="244" t="inlineStr">
        <is>
          <t>маш.час</t>
        </is>
      </c>
      <c r="F58" s="142" t="n">
        <v>0.03</v>
      </c>
      <c r="G58" s="184" t="n">
        <v>6.66</v>
      </c>
      <c r="H58" s="174">
        <f>ROUND(F58*G58,2)</f>
        <v/>
      </c>
    </row>
    <row r="59" ht="25.9" customHeight="1">
      <c r="A59" s="262" t="n">
        <v>46</v>
      </c>
      <c r="B59" s="234" t="n"/>
      <c r="C59" s="142" t="inlineStr">
        <is>
          <t>91.06.03-060</t>
        </is>
      </c>
      <c r="D59" s="243" t="inlineStr">
        <is>
          <t>Лебедки электрические тяговым усилием: до 5,79 кН (0,59 т)</t>
        </is>
      </c>
      <c r="E59" s="244" t="inlineStr">
        <is>
          <t>маш.час</t>
        </is>
      </c>
      <c r="F59" s="142" t="n">
        <v>0.04</v>
      </c>
      <c r="G59" s="184" t="n">
        <v>1.7</v>
      </c>
      <c r="H59" s="174">
        <f>ROUND(F59*G59,2)</f>
        <v/>
      </c>
    </row>
    <row r="60" ht="15" customHeight="1">
      <c r="A60" s="232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89" t="n"/>
      <c r="H60" s="316">
        <f>SUM(H61:H61)</f>
        <v/>
      </c>
    </row>
    <row r="61" ht="14.25" customHeight="1">
      <c r="A61" s="177" t="n">
        <v>47</v>
      </c>
      <c r="B61" s="232" t="n"/>
      <c r="C61" s="192" t="inlineStr">
        <is>
          <t>Прайс из СД ОП</t>
        </is>
      </c>
      <c r="D61" s="176" t="inlineStr">
        <is>
          <t>БКТП</t>
        </is>
      </c>
      <c r="E61" s="262" t="inlineStr">
        <is>
          <t>шт</t>
        </is>
      </c>
      <c r="F61" s="262" t="n">
        <v>1</v>
      </c>
      <c r="G61" s="317" t="n">
        <v>337837.84</v>
      </c>
      <c r="H61" s="174">
        <f>ROUND(F61*G61,2)</f>
        <v/>
      </c>
      <c r="I61" s="171" t="n"/>
    </row>
    <row r="62">
      <c r="A62" s="233" t="inlineStr">
        <is>
          <t>Материалы</t>
        </is>
      </c>
      <c r="B62" s="308" t="n"/>
      <c r="C62" s="308" t="n"/>
      <c r="D62" s="308" t="n"/>
      <c r="E62" s="309" t="n"/>
      <c r="F62" s="233" t="n"/>
      <c r="G62" s="162" t="n"/>
      <c r="H62" s="316">
        <f>SUM(H63:H128)</f>
        <v/>
      </c>
    </row>
    <row r="63" ht="64.5" customHeight="1">
      <c r="A63" s="177" t="n">
        <v>48</v>
      </c>
      <c r="B63" s="234" t="n"/>
      <c r="C63" s="142" t="inlineStr">
        <is>
          <t>07.2.07.13-0001</t>
        </is>
      </c>
      <c r="D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4" t="inlineStr">
        <is>
          <t>т</t>
        </is>
      </c>
      <c r="F63" s="142" t="n">
        <v>3.185</v>
      </c>
      <c r="G63" s="184" t="n">
        <v>9634.48</v>
      </c>
      <c r="H63" s="174">
        <f>ROUND(F63*G63,2)</f>
        <v/>
      </c>
      <c r="I63" s="171" t="n"/>
    </row>
    <row r="64">
      <c r="A64" s="177" t="n">
        <v>49</v>
      </c>
      <c r="B64" s="234" t="n"/>
      <c r="C64" s="142" t="inlineStr">
        <is>
          <t>08.4.01.02-0001</t>
        </is>
      </c>
      <c r="D64" s="243" t="inlineStr">
        <is>
          <t>Детали закладные, вес до 1 кг</t>
        </is>
      </c>
      <c r="E64" s="244" t="inlineStr">
        <is>
          <t>т</t>
        </is>
      </c>
      <c r="F64" s="142" t="n">
        <v>1.278</v>
      </c>
      <c r="G64" s="184" t="n">
        <v>11684</v>
      </c>
      <c r="H64" s="174">
        <f>ROUND(F64*G64,2)</f>
        <v/>
      </c>
      <c r="I64" s="171" t="n"/>
    </row>
    <row r="65">
      <c r="A65" s="177" t="n">
        <v>50</v>
      </c>
      <c r="B65" s="234" t="n"/>
      <c r="C65" s="142" t="inlineStr">
        <is>
          <t>08.4.03.04-0001</t>
        </is>
      </c>
      <c r="D65" s="243" t="inlineStr">
        <is>
          <t>Сталь арматурная, горячекатаная, класс А-I, А-II, А-III</t>
        </is>
      </c>
      <c r="E65" s="244" t="inlineStr">
        <is>
          <t>т</t>
        </is>
      </c>
      <c r="F65" s="142" t="n">
        <v>1.214</v>
      </c>
      <c r="G65" s="184" t="n">
        <v>5650</v>
      </c>
      <c r="H65" s="174">
        <f>ROUND(F65*G65,2)</f>
        <v/>
      </c>
      <c r="I65" s="171" t="n"/>
    </row>
    <row r="66" ht="25.9" customHeight="1">
      <c r="A66" s="177" t="n">
        <v>51</v>
      </c>
      <c r="B66" s="234" t="n"/>
      <c r="C66" s="142" t="inlineStr">
        <is>
          <t>04.1.02.01-0001</t>
        </is>
      </c>
      <c r="D66" s="243" t="inlineStr">
        <is>
          <t>Смеси бетонные мелкозернистого бетона (БСМ), класс В3,5 (М50)</t>
        </is>
      </c>
      <c r="E66" s="244" t="inlineStr">
        <is>
          <t>м3</t>
        </is>
      </c>
      <c r="F66" s="142" t="n">
        <v>12.18</v>
      </c>
      <c r="G66" s="184" t="n">
        <v>413.87</v>
      </c>
      <c r="H66" s="174">
        <f>ROUND(F66*G66,2)</f>
        <v/>
      </c>
      <c r="I66" s="171" t="n"/>
    </row>
    <row r="67" ht="25.9" customHeight="1">
      <c r="A67" s="177" t="n">
        <v>52</v>
      </c>
      <c r="B67" s="234" t="n"/>
      <c r="C67" s="142" t="inlineStr">
        <is>
          <t>08.4.03.03-0031</t>
        </is>
      </c>
      <c r="D67" s="243" t="inlineStr">
        <is>
          <t>Сталь арматурная, горячекатаная, периодического профиля, класс А-III, диаметр 10 мм</t>
        </is>
      </c>
      <c r="E67" s="244" t="inlineStr">
        <is>
          <t>т</t>
        </is>
      </c>
      <c r="F67" s="142" t="n">
        <v>0.595</v>
      </c>
      <c r="G67" s="184" t="n">
        <v>8014.15</v>
      </c>
      <c r="H67" s="174">
        <f>ROUND(F67*G67,2)</f>
        <v/>
      </c>
      <c r="I67" s="171" t="n"/>
    </row>
    <row r="68">
      <c r="A68" s="177" t="n">
        <v>53</v>
      </c>
      <c r="B68" s="234" t="n"/>
      <c r="C68" s="142" t="inlineStr">
        <is>
          <t>07.2.07.13-0012</t>
        </is>
      </c>
      <c r="D68" s="243" t="inlineStr">
        <is>
          <t>Балки промежуточные</t>
        </is>
      </c>
      <c r="E68" s="244" t="inlineStr">
        <is>
          <t>т</t>
        </is>
      </c>
      <c r="F68" s="142" t="n">
        <v>0.28</v>
      </c>
      <c r="G68" s="184" t="n">
        <v>11425.09</v>
      </c>
      <c r="H68" s="174">
        <f>ROUND(F68*G68,2)</f>
        <v/>
      </c>
      <c r="I68" s="171" t="n"/>
    </row>
    <row r="69" ht="38.85" customHeight="1">
      <c r="A69" s="177" t="n">
        <v>54</v>
      </c>
      <c r="B69" s="234" t="n"/>
      <c r="C69" s="142" t="inlineStr">
        <is>
          <t>02.3.01.02-0016</t>
        </is>
      </c>
      <c r="D69" s="243" t="inlineStr">
        <is>
          <t>Песок природный для строительных: работ средний с крупностью зерен размером свыше 5 мм-до 5% по массе</t>
        </is>
      </c>
      <c r="E69" s="244" t="inlineStr">
        <is>
          <t>м3</t>
        </is>
      </c>
      <c r="F69" s="142" t="n">
        <v>36.96</v>
      </c>
      <c r="G69" s="184" t="n">
        <v>55.26</v>
      </c>
      <c r="H69" s="174">
        <f>ROUND(F69*G69,2)</f>
        <v/>
      </c>
      <c r="I69" s="171" t="n"/>
    </row>
    <row r="70">
      <c r="A70" s="177" t="n">
        <v>55</v>
      </c>
      <c r="B70" s="234" t="n"/>
      <c r="C70" s="142" t="inlineStr">
        <is>
          <t>25.1.01.04-0031</t>
        </is>
      </c>
      <c r="D70" s="243" t="inlineStr">
        <is>
          <t>Шпалы непропитанные для железных дорог, тип I</t>
        </is>
      </c>
      <c r="E70" s="244" t="inlineStr">
        <is>
          <t>шт</t>
        </is>
      </c>
      <c r="F70" s="142" t="n">
        <v>6.4</v>
      </c>
      <c r="G70" s="184" t="n">
        <v>266.67</v>
      </c>
      <c r="H70" s="174">
        <f>ROUND(F70*G70,2)</f>
        <v/>
      </c>
      <c r="I70" s="171" t="n"/>
    </row>
    <row r="71">
      <c r="A71" s="177" t="n">
        <v>56</v>
      </c>
      <c r="B71" s="234" t="n"/>
      <c r="C71" s="142" t="inlineStr">
        <is>
          <t>14.4.02.09-0301</t>
        </is>
      </c>
      <c r="D71" s="243" t="inlineStr">
        <is>
          <t>Композиция антикоррозионная цинкнаполненная</t>
        </is>
      </c>
      <c r="E71" s="244" t="inlineStr">
        <is>
          <t>кг</t>
        </is>
      </c>
      <c r="F71" s="142" t="n">
        <v>6.537</v>
      </c>
      <c r="G71" s="184" t="n">
        <v>238.48</v>
      </c>
      <c r="H71" s="174">
        <f>ROUND(F71*G71,2)</f>
        <v/>
      </c>
      <c r="I71" s="171" t="n"/>
    </row>
    <row r="72" ht="25.9" customHeight="1">
      <c r="A72" s="177" t="n">
        <v>57</v>
      </c>
      <c r="B72" s="234" t="n"/>
      <c r="C72" s="142" t="inlineStr">
        <is>
          <t>02.2.05.04-0093</t>
        </is>
      </c>
      <c r="D72" s="243" t="inlineStr">
        <is>
          <t>Щебень из природного камня для строительных работ марка: 800, фракция 20-40 мм</t>
        </is>
      </c>
      <c r="E72" s="244" t="inlineStr">
        <is>
          <t>м3</t>
        </is>
      </c>
      <c r="F72" s="244" t="n">
        <v>14.2128</v>
      </c>
      <c r="G72" s="184" t="n">
        <v>108.4</v>
      </c>
      <c r="H72" s="174">
        <f>ROUND(F72*G72,2)</f>
        <v/>
      </c>
      <c r="I72" s="171" t="n"/>
    </row>
    <row r="73">
      <c r="A73" s="177" t="n">
        <v>58</v>
      </c>
      <c r="B73" s="234" t="n"/>
      <c r="C73" s="142" t="inlineStr">
        <is>
          <t>07.2.07.13-0171</t>
        </is>
      </c>
      <c r="D73" s="243" t="inlineStr">
        <is>
          <t>Подкладки металлические</t>
        </is>
      </c>
      <c r="E73" s="244" t="inlineStr">
        <is>
          <t>кг</t>
        </is>
      </c>
      <c r="F73" s="142" t="n">
        <v>122</v>
      </c>
      <c r="G73" s="184" t="n">
        <v>12.6</v>
      </c>
      <c r="H73" s="174">
        <f>ROUND(F73*G73,2)</f>
        <v/>
      </c>
      <c r="I73" s="171" t="n"/>
    </row>
    <row r="74">
      <c r="A74" s="177" t="n">
        <v>59</v>
      </c>
      <c r="B74" s="234" t="n"/>
      <c r="C74" s="142" t="inlineStr">
        <is>
          <t>04.3.01.09-0023</t>
        </is>
      </c>
      <c r="D74" s="243" t="inlineStr">
        <is>
          <t>Раствор готовый отделочный тяжелый,: цементный 1:3</t>
        </is>
      </c>
      <c r="E74" s="244" t="inlineStr">
        <is>
          <t>м3</t>
        </is>
      </c>
      <c r="F74" s="142" t="n">
        <v>2.389</v>
      </c>
      <c r="G74" s="184" t="n">
        <v>497</v>
      </c>
      <c r="H74" s="174">
        <f>ROUND(F74*G74,2)</f>
        <v/>
      </c>
      <c r="I74" s="171" t="n"/>
    </row>
    <row r="75">
      <c r="A75" s="177" t="n">
        <v>60</v>
      </c>
      <c r="B75" s="234" t="n"/>
      <c r="C75" s="142" t="inlineStr">
        <is>
          <t>08.1.02.11-0001</t>
        </is>
      </c>
      <c r="D75" s="243" t="inlineStr">
        <is>
          <t>Поковки из квадратных заготовок, масса: 1,8 кг</t>
        </is>
      </c>
      <c r="E75" s="244" t="inlineStr">
        <is>
          <t>т</t>
        </is>
      </c>
      <c r="F75" s="142" t="n">
        <v>0.1911</v>
      </c>
      <c r="G75" s="184" t="n">
        <v>5989</v>
      </c>
      <c r="H75" s="174">
        <f>ROUND(F75*G75,2)</f>
        <v/>
      </c>
      <c r="I75" s="171" t="n"/>
    </row>
    <row r="76" ht="25.9" customFormat="1" customHeight="1" s="161">
      <c r="A76" s="177" t="n">
        <v>61</v>
      </c>
      <c r="B76" s="234" t="n"/>
      <c r="C76" s="142" t="inlineStr">
        <is>
          <t>07.5.01.02-0041</t>
        </is>
      </c>
      <c r="D76" s="243" t="inlineStr">
        <is>
          <t>Лестницы приставные и прислоненные с ограждениями</t>
        </is>
      </c>
      <c r="E76" s="244" t="inlineStr">
        <is>
          <t>т</t>
        </is>
      </c>
      <c r="F76" s="142" t="n">
        <v>0.066</v>
      </c>
      <c r="G76" s="184" t="n">
        <v>10071.87</v>
      </c>
      <c r="H76" s="174">
        <f>ROUND(F76*G76,2)</f>
        <v/>
      </c>
      <c r="I76" s="171" t="n"/>
    </row>
    <row r="77" ht="25.9" customHeight="1">
      <c r="A77" s="177" t="n">
        <v>62</v>
      </c>
      <c r="B77" s="234" t="n"/>
      <c r="C77" s="142" t="inlineStr">
        <is>
          <t>01.2.03.03-0065</t>
        </is>
      </c>
      <c r="D77" s="243" t="inlineStr">
        <is>
          <t>Мастика битумно-резиновая: МБР-90 изолирующая (ГОСТ 15836-79)</t>
        </is>
      </c>
      <c r="E77" s="244" t="inlineStr">
        <is>
          <t>т</t>
        </is>
      </c>
      <c r="F77" s="142" t="n">
        <v>0.06</v>
      </c>
      <c r="G77" s="184" t="n">
        <v>10309.24</v>
      </c>
      <c r="H77" s="174">
        <f>ROUND(F77*G77,2)</f>
        <v/>
      </c>
      <c r="I77" s="171" t="n"/>
    </row>
    <row r="78">
      <c r="A78" s="177" t="n">
        <v>63</v>
      </c>
      <c r="B78" s="234" t="n"/>
      <c r="C78" s="142" t="inlineStr">
        <is>
          <t>14.4.04.08-0003</t>
        </is>
      </c>
      <c r="D78" s="243" t="inlineStr">
        <is>
          <t>Эмаль ПФ-115 серая</t>
        </is>
      </c>
      <c r="E78" s="244" t="inlineStr">
        <is>
          <t>т</t>
        </is>
      </c>
      <c r="F78" s="142" t="n">
        <v>0.0365</v>
      </c>
      <c r="G78" s="184" t="n">
        <v>14312.87</v>
      </c>
      <c r="H78" s="174">
        <f>ROUND(F78*G78,2)</f>
        <v/>
      </c>
      <c r="I78" s="171" t="n"/>
    </row>
    <row r="79">
      <c r="A79" s="177" t="n">
        <v>64</v>
      </c>
      <c r="B79" s="234" t="n"/>
      <c r="C79" s="142" t="inlineStr">
        <is>
          <t>11.2.13.04-0011</t>
        </is>
      </c>
      <c r="D79" s="243" t="inlineStr">
        <is>
          <t>Щиты: из досок толщиной 25 мм</t>
        </is>
      </c>
      <c r="E79" s="244" t="inlineStr">
        <is>
          <t>м2</t>
        </is>
      </c>
      <c r="F79" s="142" t="n">
        <v>12.36</v>
      </c>
      <c r="G79" s="184" t="n">
        <v>35.53</v>
      </c>
      <c r="H79" s="174">
        <f>ROUND(F79*G79,2)</f>
        <v/>
      </c>
      <c r="I79" s="171" t="n"/>
    </row>
    <row r="80">
      <c r="A80" s="177" t="n">
        <v>65</v>
      </c>
      <c r="B80" s="234" t="n"/>
      <c r="C80" s="142" t="inlineStr">
        <is>
          <t>14.4.01.01-0003</t>
        </is>
      </c>
      <c r="D80" s="243" t="inlineStr">
        <is>
          <t>Грунтовка: ГФ-021 красно-коричневая</t>
        </is>
      </c>
      <c r="E80" s="244" t="inlineStr">
        <is>
          <t>т</t>
        </is>
      </c>
      <c r="F80" s="142" t="n">
        <v>0.0231</v>
      </c>
      <c r="G80" s="184" t="n">
        <v>15620</v>
      </c>
      <c r="H80" s="174">
        <f>ROUND(F80*G80,2)</f>
        <v/>
      </c>
      <c r="I80" s="171" t="n"/>
    </row>
    <row r="81">
      <c r="A81" s="177" t="n">
        <v>66</v>
      </c>
      <c r="B81" s="234" t="n"/>
      <c r="C81" s="142" t="inlineStr">
        <is>
          <t>01.7.07.12-0021</t>
        </is>
      </c>
      <c r="D81" s="243" t="inlineStr">
        <is>
          <t>Пленка полиэтиленовая толщиной: 0,2-0,5 мм</t>
        </is>
      </c>
      <c r="E81" s="244" t="inlineStr">
        <is>
          <t>т</t>
        </is>
      </c>
      <c r="F81" s="142" t="n">
        <v>0.0123</v>
      </c>
      <c r="G81" s="184" t="n">
        <v>23500</v>
      </c>
      <c r="H81" s="174">
        <f>ROUND(F81*G81,2)</f>
        <v/>
      </c>
    </row>
    <row r="82" ht="25.9" customHeight="1">
      <c r="A82" s="177" t="n">
        <v>67</v>
      </c>
      <c r="B82" s="234" t="n"/>
      <c r="C82" s="142" t="inlineStr">
        <is>
          <t>11.1.03.06-0095</t>
        </is>
      </c>
      <c r="D82" s="243" t="inlineStr">
        <is>
          <t>Доски обрезные хвойных пород длиной: 4-6,5 м, шириной 75-150 мм, толщиной 44 мм и более, III сорта</t>
        </is>
      </c>
      <c r="E82" s="244" t="inlineStr">
        <is>
          <t>м3</t>
        </is>
      </c>
      <c r="F82" s="142" t="n">
        <v>0.2685</v>
      </c>
      <c r="G82" s="184" t="n">
        <v>1056</v>
      </c>
      <c r="H82" s="174">
        <f>ROUND(F82*G82,2)</f>
        <v/>
      </c>
    </row>
    <row r="83">
      <c r="A83" s="177" t="n">
        <v>68</v>
      </c>
      <c r="B83" s="234" t="n"/>
      <c r="C83" s="142" t="inlineStr">
        <is>
          <t>01.7.11.07-0040</t>
        </is>
      </c>
      <c r="D83" s="243" t="inlineStr">
        <is>
          <t>Электроды диаметром: 4 мм Э50А</t>
        </is>
      </c>
      <c r="E83" s="244" t="inlineStr">
        <is>
          <t>т</t>
        </is>
      </c>
      <c r="F83" s="142" t="n">
        <v>0.021</v>
      </c>
      <c r="G83" s="184" t="n">
        <v>11524</v>
      </c>
      <c r="H83" s="174">
        <f>ROUND(F83*G83,2)</f>
        <v/>
      </c>
    </row>
    <row r="84" ht="25.9" customHeight="1">
      <c r="A84" s="177" t="n">
        <v>69</v>
      </c>
      <c r="B84" s="234" t="n"/>
      <c r="C84" s="142" t="inlineStr">
        <is>
          <t>01.7.19.02-0031</t>
        </is>
      </c>
      <c r="D84" s="243" t="inlineStr">
        <is>
          <t>Кольца резиновые для хризотилцементных: напорных муфт САМ</t>
        </is>
      </c>
      <c r="E84" s="244" t="inlineStr">
        <is>
          <t>кг</t>
        </is>
      </c>
      <c r="F84" s="142" t="n">
        <v>7.536</v>
      </c>
      <c r="G84" s="184" t="n">
        <v>28.33</v>
      </c>
      <c r="H84" s="174">
        <f>ROUND(F84*G84,2)</f>
        <v/>
      </c>
    </row>
    <row r="85" ht="25.9" customHeight="1">
      <c r="A85" s="177" t="n">
        <v>70</v>
      </c>
      <c r="B85" s="234" t="n"/>
      <c r="C85" s="142" t="inlineStr">
        <is>
          <t>24.2.06.04-0020</t>
        </is>
      </c>
      <c r="D85" s="243" t="inlineStr">
        <is>
          <t>Муфты хризотилцементные: САМ 9, для напорных труб условным проходом 150 мм</t>
        </is>
      </c>
      <c r="E85" s="244" t="inlineStr">
        <is>
          <t>шт</t>
        </is>
      </c>
      <c r="F85" s="142" t="n">
        <v>18.14</v>
      </c>
      <c r="G85" s="184" t="n">
        <v>11.6</v>
      </c>
      <c r="H85" s="174">
        <f>ROUND(F85*G85,2)</f>
        <v/>
      </c>
    </row>
    <row r="86">
      <c r="A86" s="177" t="n">
        <v>71</v>
      </c>
      <c r="B86" s="234" t="n"/>
      <c r="C86" s="142" t="inlineStr">
        <is>
          <t>04.3.01.09-0011</t>
        </is>
      </c>
      <c r="D86" s="243" t="inlineStr">
        <is>
          <t>Раствор готовый кладочный цементный марки: 25</t>
        </is>
      </c>
      <c r="E86" s="244" t="inlineStr">
        <is>
          <t>м3</t>
        </is>
      </c>
      <c r="F86" s="142" t="n">
        <v>0.38</v>
      </c>
      <c r="G86" s="184" t="n">
        <v>463.3</v>
      </c>
      <c r="H86" s="174">
        <f>ROUND(F86*G86,2)</f>
        <v/>
      </c>
    </row>
    <row r="87">
      <c r="A87" s="177" t="n">
        <v>72</v>
      </c>
      <c r="B87" s="234" t="n"/>
      <c r="C87" s="142" t="inlineStr">
        <is>
          <t>14.4.03.03-0002</t>
        </is>
      </c>
      <c r="D87" s="243" t="inlineStr">
        <is>
          <t>Лак битумный: БТ-123</t>
        </is>
      </c>
      <c r="E87" s="244" t="inlineStr">
        <is>
          <t>т</t>
        </is>
      </c>
      <c r="F87" s="142" t="n">
        <v>0.0181</v>
      </c>
      <c r="G87" s="184" t="n">
        <v>7826.9</v>
      </c>
      <c r="H87" s="174">
        <f>ROUND(F87*G87,2)</f>
        <v/>
      </c>
    </row>
    <row r="88">
      <c r="A88" s="177" t="n">
        <v>73</v>
      </c>
      <c r="B88" s="234" t="n"/>
      <c r="C88" s="142" t="inlineStr">
        <is>
          <t>01.7.11.07-0032</t>
        </is>
      </c>
      <c r="D88" s="243" t="inlineStr">
        <is>
          <t>Электроды диаметром: 4 мм Э42</t>
        </is>
      </c>
      <c r="E88" s="244" t="inlineStr">
        <is>
          <t>т</t>
        </is>
      </c>
      <c r="F88" s="142" t="n">
        <v>0.0135</v>
      </c>
      <c r="G88" s="184" t="n">
        <v>10315.01</v>
      </c>
      <c r="H88" s="174">
        <f>ROUND(F88*G88,2)</f>
        <v/>
      </c>
    </row>
    <row r="89">
      <c r="A89" s="177" t="n">
        <v>74</v>
      </c>
      <c r="B89" s="234" t="n"/>
      <c r="C89" s="142" t="inlineStr">
        <is>
          <t>01.7.15.03-0041</t>
        </is>
      </c>
      <c r="D89" s="243" t="inlineStr">
        <is>
          <t>Болты с гайками и шайбами строительные</t>
        </is>
      </c>
      <c r="E89" s="244" t="inlineStr">
        <is>
          <t>т</t>
        </is>
      </c>
      <c r="F89" s="142" t="n">
        <v>0.0153</v>
      </c>
      <c r="G89" s="184" t="n">
        <v>9040.01</v>
      </c>
      <c r="H89" s="174">
        <f>ROUND(F89*G89,2)</f>
        <v/>
      </c>
    </row>
    <row r="90">
      <c r="A90" s="177" t="n">
        <v>75</v>
      </c>
      <c r="B90" s="234" t="n"/>
      <c r="C90" s="142" t="inlineStr">
        <is>
          <t>01.7.15.06-0111</t>
        </is>
      </c>
      <c r="D90" s="243" t="inlineStr">
        <is>
          <t>Гвозди строительные</t>
        </is>
      </c>
      <c r="E90" s="244" t="inlineStr">
        <is>
          <t>т</t>
        </is>
      </c>
      <c r="F90" s="142" t="n">
        <v>0.0105</v>
      </c>
      <c r="G90" s="184" t="n">
        <v>11978</v>
      </c>
      <c r="H90" s="174">
        <f>ROUND(F90*G90,2)</f>
        <v/>
      </c>
    </row>
    <row r="91" customFormat="1" s="161">
      <c r="A91" s="177" t="n">
        <v>76</v>
      </c>
      <c r="B91" s="234" t="n"/>
      <c r="C91" s="142" t="inlineStr">
        <is>
          <t>01.2.03.03-0013</t>
        </is>
      </c>
      <c r="D91" s="243" t="inlineStr">
        <is>
          <t>Мастика битумная кровельная горячая</t>
        </is>
      </c>
      <c r="E91" s="244" t="inlineStr">
        <is>
          <t>т</t>
        </is>
      </c>
      <c r="F91" s="142" t="n">
        <v>0.0334</v>
      </c>
      <c r="G91" s="184" t="n">
        <v>3390</v>
      </c>
      <c r="H91" s="174">
        <f>ROUND(F91*G91,2)</f>
        <v/>
      </c>
    </row>
    <row r="92" ht="25.9" customHeight="1">
      <c r="A92" s="177" t="n">
        <v>77</v>
      </c>
      <c r="B92" s="234" t="n"/>
      <c r="C92" s="142" t="inlineStr">
        <is>
          <t>999-9950</t>
        </is>
      </c>
      <c r="D92" s="243" t="inlineStr">
        <is>
          <t>Вспомогательные ненормируемые ресурсы (2% от Оплаты труда рабочих)</t>
        </is>
      </c>
      <c r="E92" s="244" t="inlineStr">
        <is>
          <t>руб.</t>
        </is>
      </c>
      <c r="F92" s="142" t="n">
        <v>109.009</v>
      </c>
      <c r="G92" s="184" t="n">
        <v>1</v>
      </c>
      <c r="H92" s="174">
        <f>ROUND(F92*G92,2)</f>
        <v/>
      </c>
    </row>
    <row r="93">
      <c r="A93" s="177" t="n">
        <v>78</v>
      </c>
      <c r="B93" s="234" t="n"/>
      <c r="C93" s="142" t="inlineStr">
        <is>
          <t>01.3.02.08-0001</t>
        </is>
      </c>
      <c r="D93" s="243" t="inlineStr">
        <is>
          <t>Кислород технический: газообразный</t>
        </is>
      </c>
      <c r="E93" s="244" t="inlineStr">
        <is>
          <t>м3</t>
        </is>
      </c>
      <c r="F93" s="142" t="n">
        <v>17.0364</v>
      </c>
      <c r="G93" s="184" t="n">
        <v>6.22</v>
      </c>
      <c r="H93" s="174">
        <f>ROUND(F93*G93,2)</f>
        <v/>
      </c>
    </row>
    <row r="94" ht="25.9" customHeight="1">
      <c r="A94" s="177" t="n">
        <v>79</v>
      </c>
      <c r="B94" s="234" t="n"/>
      <c r="C94" s="142" t="inlineStr">
        <is>
          <t>08.1.02.11-0023</t>
        </is>
      </c>
      <c r="D94" s="243" t="inlineStr">
        <is>
          <t>Поковки простые строительные /скобы, закрепы, хомуты и т,п,/ массой до 1,6 кг</t>
        </is>
      </c>
      <c r="E94" s="244" t="inlineStr">
        <is>
          <t>кг</t>
        </is>
      </c>
      <c r="F94" s="142" t="n">
        <v>6.4</v>
      </c>
      <c r="G94" s="184" t="n">
        <v>15.14</v>
      </c>
      <c r="H94" s="174">
        <f>ROUND(F94*G94,2)</f>
        <v/>
      </c>
    </row>
    <row r="95">
      <c r="A95" s="177" t="n">
        <v>80</v>
      </c>
      <c r="B95" s="234" t="n"/>
      <c r="C95" s="142" t="inlineStr">
        <is>
          <t>01.7.15.07-0014</t>
        </is>
      </c>
      <c r="D95" s="243" t="inlineStr">
        <is>
          <t>Дюбели распорные полипропиленовые</t>
        </is>
      </c>
      <c r="E95" s="244" t="inlineStr">
        <is>
          <t>100 шт</t>
        </is>
      </c>
      <c r="F95" s="142" t="n">
        <v>0.714</v>
      </c>
      <c r="G95" s="184" t="n">
        <v>86</v>
      </c>
      <c r="H95" s="174">
        <f>ROUND(F95*G95,2)</f>
        <v/>
      </c>
    </row>
    <row r="96" ht="25.9" customHeight="1">
      <c r="A96" s="177" t="n">
        <v>81</v>
      </c>
      <c r="B96" s="234" t="n"/>
      <c r="C96" s="142" t="inlineStr">
        <is>
          <t>10.3.02.03-0011</t>
        </is>
      </c>
      <c r="D96" s="243" t="inlineStr">
        <is>
          <t>Припои оловянно-свинцовые бессурьмянистые марки: ПОС30</t>
        </is>
      </c>
      <c r="E96" s="244" t="inlineStr">
        <is>
          <t>кг</t>
        </is>
      </c>
      <c r="F96" s="142" t="n">
        <v>0.7775</v>
      </c>
      <c r="G96" s="184" t="n">
        <v>68.05</v>
      </c>
      <c r="H96" s="174">
        <f>ROUND(F96*G96,2)</f>
        <v/>
      </c>
    </row>
    <row r="97" ht="25.9" customHeight="1">
      <c r="A97" s="177" t="n">
        <v>82</v>
      </c>
      <c r="B97" s="234" t="n"/>
      <c r="C97" s="142" t="inlineStr">
        <is>
          <t>24.2.06.04-0019</t>
        </is>
      </c>
      <c r="D97" s="243" t="inlineStr">
        <is>
          <t>Муфты хризотилцементные: САМ 9, для напорных труб условным проходом 100 мм</t>
        </is>
      </c>
      <c r="E97" s="244" t="inlineStr">
        <is>
          <t>шт</t>
        </is>
      </c>
      <c r="F97" s="142" t="n">
        <v>6.048</v>
      </c>
      <c r="G97" s="184" t="n">
        <v>8.6</v>
      </c>
      <c r="H97" s="174">
        <f>ROUND(F97*G97,2)</f>
        <v/>
      </c>
    </row>
    <row r="98">
      <c r="A98" s="177" t="n">
        <v>83</v>
      </c>
      <c r="B98" s="234" t="n"/>
      <c r="C98" s="142" t="inlineStr">
        <is>
          <t>25.2.01.01-0001</t>
        </is>
      </c>
      <c r="D98" s="243" t="inlineStr">
        <is>
          <t>Бирки-оконцеватели</t>
        </is>
      </c>
      <c r="E98" s="244" t="inlineStr">
        <is>
          <t>100 шт</t>
        </is>
      </c>
      <c r="F98" s="142" t="n">
        <v>0.7344000000000001</v>
      </c>
      <c r="G98" s="184" t="n">
        <v>63</v>
      </c>
      <c r="H98" s="174">
        <f>ROUND(F98*G98,2)</f>
        <v/>
      </c>
    </row>
    <row r="99">
      <c r="A99" s="177" t="n">
        <v>84</v>
      </c>
      <c r="B99" s="234" t="n"/>
      <c r="C99" s="142" t="inlineStr">
        <is>
          <t>04.3.01.09-0014</t>
        </is>
      </c>
      <c r="D99" s="243" t="inlineStr">
        <is>
          <t>Раствор готовый кладочный цементный марки: 100</t>
        </is>
      </c>
      <c r="E99" s="244" t="inlineStr">
        <is>
          <t>м3</t>
        </is>
      </c>
      <c r="F99" s="142" t="n">
        <v>0.0828</v>
      </c>
      <c r="G99" s="184" t="n">
        <v>519.8</v>
      </c>
      <c r="H99" s="174">
        <f>ROUND(F99*G99,2)</f>
        <v/>
      </c>
    </row>
    <row r="100" ht="25.9" customHeight="1">
      <c r="A100" s="177" t="n">
        <v>85</v>
      </c>
      <c r="B100" s="234" t="n"/>
      <c r="C100" s="142" t="inlineStr">
        <is>
          <t>11.1.03.01-0079</t>
        </is>
      </c>
      <c r="D100" s="243" t="inlineStr">
        <is>
          <t>Бруски обрезные хвойных пород длиной: 4-6,5 м, шириной 75-150 мм, толщиной 40-75 мм, III сорта</t>
        </is>
      </c>
      <c r="E100" s="244" t="inlineStr">
        <is>
          <t>м3</t>
        </is>
      </c>
      <c r="F100" s="142" t="n">
        <v>0.0292</v>
      </c>
      <c r="G100" s="184" t="n">
        <v>1287</v>
      </c>
      <c r="H100" s="174">
        <f>ROUND(F100*G100,2)</f>
        <v/>
      </c>
    </row>
    <row r="101">
      <c r="A101" s="177" t="n">
        <v>86</v>
      </c>
      <c r="B101" s="234" t="n"/>
      <c r="C101" s="142" t="inlineStr">
        <is>
          <t>14.5.09.02-0002</t>
        </is>
      </c>
      <c r="D101" s="243" t="inlineStr">
        <is>
          <t>Ксилол нефтяной марки А</t>
        </is>
      </c>
      <c r="E101" s="244" t="inlineStr">
        <is>
          <t>т</t>
        </is>
      </c>
      <c r="F101" s="142" t="n">
        <v>0.0038</v>
      </c>
      <c r="G101" s="184" t="n">
        <v>7640</v>
      </c>
      <c r="H101" s="174">
        <f>ROUND(F101*G101,2)</f>
        <v/>
      </c>
    </row>
    <row r="102" ht="25.9" customHeight="1">
      <c r="A102" s="177" t="n">
        <v>87</v>
      </c>
      <c r="B102" s="234" t="n"/>
      <c r="C102" s="142" t="inlineStr">
        <is>
          <t>01.2.01.01-0019</t>
        </is>
      </c>
      <c r="D102" s="243" t="inlineStr">
        <is>
          <t>Битумы нефтяные дорожные марки: БНД-60/90, БНД 90/130</t>
        </is>
      </c>
      <c r="E102" s="244" t="inlineStr">
        <is>
          <t>т</t>
        </is>
      </c>
      <c r="F102" s="142" t="n">
        <v>0.0141</v>
      </c>
      <c r="G102" s="184" t="n">
        <v>1690</v>
      </c>
      <c r="H102" s="174">
        <f>ROUND(F102*G102,2)</f>
        <v/>
      </c>
    </row>
    <row r="103">
      <c r="A103" s="177" t="n">
        <v>88</v>
      </c>
      <c r="B103" s="234" t="n"/>
      <c r="C103" s="142" t="inlineStr">
        <is>
          <t>11.2.13.04-0012</t>
        </is>
      </c>
      <c r="D103" s="243" t="inlineStr">
        <is>
          <t>Щиты: из досок толщиной 40 мм</t>
        </is>
      </c>
      <c r="E103" s="244" t="inlineStr">
        <is>
          <t>м2</t>
        </is>
      </c>
      <c r="F103" s="142" t="n">
        <v>0.4093</v>
      </c>
      <c r="G103" s="184" t="n">
        <v>57.63</v>
      </c>
      <c r="H103" s="174">
        <f>ROUND(F103*G103,2)</f>
        <v/>
      </c>
    </row>
    <row r="104">
      <c r="A104" s="177" t="n">
        <v>89</v>
      </c>
      <c r="B104" s="234" t="n"/>
      <c r="C104" s="142" t="inlineStr">
        <is>
          <t>01.7.07.12-0024</t>
        </is>
      </c>
      <c r="D104" s="243" t="inlineStr">
        <is>
          <t>Пленка полиэтиленовая толщиной: 0,15 мм</t>
        </is>
      </c>
      <c r="E104" s="244" t="inlineStr">
        <is>
          <t>м2</t>
        </is>
      </c>
      <c r="F104" s="142" t="n">
        <v>5.861</v>
      </c>
      <c r="G104" s="184" t="n">
        <v>3.62</v>
      </c>
      <c r="H104" s="174">
        <f>ROUND(F104*G104,2)</f>
        <v/>
      </c>
    </row>
    <row r="105">
      <c r="A105" s="177" t="n">
        <v>90</v>
      </c>
      <c r="B105" s="234" t="n"/>
      <c r="C105" s="142" t="inlineStr">
        <is>
          <t>01.7.11.07-0034</t>
        </is>
      </c>
      <c r="D105" s="243" t="inlineStr">
        <is>
          <t>Электроды диаметром: 4 мм Э42А</t>
        </is>
      </c>
      <c r="E105" s="244" t="inlineStr">
        <is>
          <t>кг</t>
        </is>
      </c>
      <c r="F105" s="142" t="n">
        <v>1.819</v>
      </c>
      <c r="G105" s="184" t="n">
        <v>10.57</v>
      </c>
      <c r="H105" s="174">
        <f>ROUND(F105*G105,2)</f>
        <v/>
      </c>
    </row>
    <row r="106" customFormat="1" s="161">
      <c r="A106" s="177" t="n">
        <v>91</v>
      </c>
      <c r="B106" s="234" t="n"/>
      <c r="C106" s="142" t="inlineStr">
        <is>
          <t>14.5.09.11-0101</t>
        </is>
      </c>
      <c r="D106" s="243" t="inlineStr">
        <is>
          <t>Уайт-спирит</t>
        </is>
      </c>
      <c r="E106" s="244" t="inlineStr">
        <is>
          <t>т</t>
        </is>
      </c>
      <c r="F106" s="142" t="n">
        <v>0.0027</v>
      </c>
      <c r="G106" s="184" t="n">
        <v>6667</v>
      </c>
      <c r="H106" s="174">
        <f>ROUND(F106*G106,2)</f>
        <v/>
      </c>
    </row>
    <row r="107">
      <c r="A107" s="177" t="n">
        <v>92</v>
      </c>
      <c r="B107" s="234" t="n"/>
      <c r="C107" s="142" t="inlineStr">
        <is>
          <t>01.7.06.07-0001</t>
        </is>
      </c>
      <c r="D107" s="243" t="inlineStr">
        <is>
          <t>Лента К226</t>
        </is>
      </c>
      <c r="E107" s="244" t="inlineStr">
        <is>
          <t>100 м</t>
        </is>
      </c>
      <c r="F107" s="142" t="n">
        <v>0.1482</v>
      </c>
      <c r="G107" s="184" t="n">
        <v>120</v>
      </c>
      <c r="H107" s="174">
        <f>ROUND(F107*G107,2)</f>
        <v/>
      </c>
    </row>
    <row r="108">
      <c r="A108" s="177" t="n">
        <v>93</v>
      </c>
      <c r="B108" s="234" t="n"/>
      <c r="C108" s="142" t="inlineStr">
        <is>
          <t>01.7.03.01-0001</t>
        </is>
      </c>
      <c r="D108" s="243" t="inlineStr">
        <is>
          <t>Вода</t>
        </is>
      </c>
      <c r="E108" s="244" t="inlineStr">
        <is>
          <t>м3</t>
        </is>
      </c>
      <c r="F108" s="142" t="n">
        <v>6.6141</v>
      </c>
      <c r="G108" s="184" t="n">
        <v>2.44</v>
      </c>
      <c r="H108" s="174">
        <f>ROUND(F108*G108,2)</f>
        <v/>
      </c>
    </row>
    <row r="109">
      <c r="A109" s="177" t="n">
        <v>94</v>
      </c>
      <c r="B109" s="234" t="n"/>
      <c r="C109" s="142" t="inlineStr">
        <is>
          <t>01.3.02.09-0022</t>
        </is>
      </c>
      <c r="D109" s="243" t="inlineStr">
        <is>
          <t>Пропан-бутан, смесь техническая</t>
        </is>
      </c>
      <c r="E109" s="244" t="inlineStr">
        <is>
          <t>кг</t>
        </is>
      </c>
      <c r="F109" s="142" t="n">
        <v>2.5923</v>
      </c>
      <c r="G109" s="184" t="n">
        <v>6.09</v>
      </c>
      <c r="H109" s="174">
        <f>ROUND(F109*G109,2)</f>
        <v/>
      </c>
    </row>
    <row r="110" ht="25.9" customHeight="1">
      <c r="A110" s="177" t="n">
        <v>95</v>
      </c>
      <c r="B110" s="234" t="n"/>
      <c r="C110" s="142" t="inlineStr">
        <is>
          <t>04.3.01.12-0003</t>
        </is>
      </c>
      <c r="D110" s="243" t="inlineStr">
        <is>
          <t>Раствор готовый кладочный цементно-известковый марки: 50</t>
        </is>
      </c>
      <c r="E110" s="244" t="inlineStr">
        <is>
          <t>м3</t>
        </is>
      </c>
      <c r="F110" s="142" t="n">
        <v>0.024</v>
      </c>
      <c r="G110" s="184" t="n">
        <v>519.8</v>
      </c>
      <c r="H110" s="174">
        <f>ROUND(F110*G110,2)</f>
        <v/>
      </c>
    </row>
    <row r="111">
      <c r="A111" s="177" t="n">
        <v>96</v>
      </c>
      <c r="B111" s="234" t="n"/>
      <c r="C111" s="142" t="inlineStr">
        <is>
          <t>01.7.15.14-0165</t>
        </is>
      </c>
      <c r="D111" s="243" t="inlineStr">
        <is>
          <t>Шурупы с полукруглой головкой: 4x40 мм</t>
        </is>
      </c>
      <c r="E111" s="244" t="inlineStr">
        <is>
          <t>т</t>
        </is>
      </c>
      <c r="F111" s="142" t="n">
        <v>0.001</v>
      </c>
      <c r="G111" s="184" t="n">
        <v>12430</v>
      </c>
      <c r="H111" s="174">
        <f>ROUND(F111*G111,2)</f>
        <v/>
      </c>
    </row>
    <row r="112" ht="25.9" customHeight="1">
      <c r="A112" s="177" t="n">
        <v>97</v>
      </c>
      <c r="B112" s="234" t="n"/>
      <c r="C112" s="142" t="inlineStr">
        <is>
          <t>01.7.06.05-0041</t>
        </is>
      </c>
      <c r="D112" s="243" t="inlineStr">
        <is>
          <t>Лента изоляционная прорезиненная односторонняя ширина 20 мм, толщина 0,25-0,35 мм</t>
        </is>
      </c>
      <c r="E112" s="244" t="inlineStr">
        <is>
          <t>кг</t>
        </is>
      </c>
      <c r="F112" s="142" t="n">
        <v>0.288</v>
      </c>
      <c r="G112" s="184" t="n">
        <v>30.4</v>
      </c>
      <c r="H112" s="174">
        <f>ROUND(F112*G112,2)</f>
        <v/>
      </c>
    </row>
    <row r="113">
      <c r="A113" s="177" t="n">
        <v>98</v>
      </c>
      <c r="B113" s="234" t="n"/>
      <c r="C113" s="142" t="inlineStr">
        <is>
          <t>01.7.15.03-0042</t>
        </is>
      </c>
      <c r="D113" s="243" t="inlineStr">
        <is>
          <t>Болты с гайками и шайбами строительные</t>
        </is>
      </c>
      <c r="E113" s="244" t="inlineStr">
        <is>
          <t>кг</t>
        </is>
      </c>
      <c r="F113" s="142" t="n">
        <v>0.8928</v>
      </c>
      <c r="G113" s="184" t="n">
        <v>9.039999999999999</v>
      </c>
      <c r="H113" s="174">
        <f>ROUND(F113*G113,2)</f>
        <v/>
      </c>
    </row>
    <row r="114">
      <c r="A114" s="177" t="n">
        <v>99</v>
      </c>
      <c r="B114" s="234" t="n"/>
      <c r="C114" s="142" t="inlineStr">
        <is>
          <t>03.1.02.03-0011</t>
        </is>
      </c>
      <c r="D114" s="243" t="inlineStr">
        <is>
          <t>Известь строительная: негашеная комовая, сорт I</t>
        </is>
      </c>
      <c r="E114" s="244" t="inlineStr">
        <is>
          <t>т</t>
        </is>
      </c>
      <c r="F114" s="142" t="n">
        <v>0.01</v>
      </c>
      <c r="G114" s="184" t="n">
        <v>734.5</v>
      </c>
      <c r="H114" s="174">
        <f>ROUND(F114*G114,2)</f>
        <v/>
      </c>
    </row>
    <row r="115">
      <c r="A115" s="177" t="n">
        <v>100</v>
      </c>
      <c r="B115" s="234" t="n"/>
      <c r="C115" s="142" t="inlineStr">
        <is>
          <t>14.4.03.17-0101</t>
        </is>
      </c>
      <c r="D115" s="243" t="inlineStr">
        <is>
          <t>Лаки канифольные, марки КФ-965</t>
        </is>
      </c>
      <c r="E115" s="244" t="inlineStr">
        <is>
          <t>т</t>
        </is>
      </c>
      <c r="F115" s="142" t="n">
        <v>0.0001</v>
      </c>
      <c r="G115" s="184" t="n">
        <v>70200</v>
      </c>
      <c r="H115" s="174">
        <f>ROUND(F115*G115,2)</f>
        <v/>
      </c>
    </row>
    <row r="116">
      <c r="A116" s="177" t="n">
        <v>101</v>
      </c>
      <c r="B116" s="234" t="n"/>
      <c r="C116" s="142" t="inlineStr">
        <is>
          <t>01.3.01.03-0002</t>
        </is>
      </c>
      <c r="D116" s="243" t="inlineStr">
        <is>
          <t>Керосин для технических целей марок КТ-1, КТ-2</t>
        </is>
      </c>
      <c r="E116" s="244" t="inlineStr">
        <is>
          <t>т</t>
        </is>
      </c>
      <c r="F116" s="142" t="n">
        <v>0.0024</v>
      </c>
      <c r="G116" s="184" t="n">
        <v>2606.9</v>
      </c>
      <c r="H116" s="174">
        <f>ROUND(F116*G116,2)</f>
        <v/>
      </c>
    </row>
    <row r="117" ht="25.9" customHeight="1">
      <c r="A117" s="177" t="n">
        <v>102</v>
      </c>
      <c r="B117" s="234" t="n"/>
      <c r="C117" s="142" t="inlineStr">
        <is>
          <t>08.3.03.06-0002</t>
        </is>
      </c>
      <c r="D117" s="243" t="inlineStr">
        <is>
          <t>Проволока горячекатаная в мотках, диаметром 6,3-6,5 мм</t>
        </is>
      </c>
      <c r="E117" s="244" t="inlineStr">
        <is>
          <t>т</t>
        </is>
      </c>
      <c r="F117" s="142" t="n">
        <v>0.0012</v>
      </c>
      <c r="G117" s="184" t="n">
        <v>4455.2</v>
      </c>
      <c r="H117" s="174">
        <f>ROUND(F117*G117,2)</f>
        <v/>
      </c>
    </row>
    <row r="118">
      <c r="A118" s="177" t="n">
        <v>103</v>
      </c>
      <c r="B118" s="234" t="n"/>
      <c r="C118" s="142" t="inlineStr">
        <is>
          <t>01.3.01.02-0002</t>
        </is>
      </c>
      <c r="D118" s="243" t="inlineStr">
        <is>
          <t>Вазелин технический</t>
        </is>
      </c>
      <c r="E118" s="244" t="inlineStr">
        <is>
          <t>кг</t>
        </is>
      </c>
      <c r="F118" s="142" t="n">
        <v>0.07199999999999999</v>
      </c>
      <c r="G118" s="184" t="n">
        <v>44.97</v>
      </c>
      <c r="H118" s="174">
        <f>ROUND(F118*G118,2)</f>
        <v/>
      </c>
    </row>
    <row r="119">
      <c r="A119" s="177" t="n">
        <v>104</v>
      </c>
      <c r="B119" s="234" t="n"/>
      <c r="C119" s="142" t="inlineStr">
        <is>
          <t>01.7.11.07-0035</t>
        </is>
      </c>
      <c r="D119" s="243" t="inlineStr">
        <is>
          <t>Электроды диаметром: 4 мм Э46</t>
        </is>
      </c>
      <c r="E119" s="244" t="inlineStr">
        <is>
          <t>т</t>
        </is>
      </c>
      <c r="F119" s="142" t="n">
        <v>0.0003</v>
      </c>
      <c r="G119" s="184" t="n">
        <v>10749</v>
      </c>
      <c r="H119" s="174">
        <f>ROUND(F119*G119,2)</f>
        <v/>
      </c>
    </row>
    <row r="120">
      <c r="A120" s="177" t="n">
        <v>105</v>
      </c>
      <c r="B120" s="234" t="n"/>
      <c r="C120" s="142" t="inlineStr">
        <is>
          <t>08.3.11.01-0091</t>
        </is>
      </c>
      <c r="D120" s="243" t="inlineStr">
        <is>
          <t>Швеллеры № 40 из стали марки: Ст0</t>
        </is>
      </c>
      <c r="E120" s="244" t="inlineStr">
        <is>
          <t>т</t>
        </is>
      </c>
      <c r="F120" s="142" t="n">
        <v>0.0005999999999999999</v>
      </c>
      <c r="G120" s="184" t="n">
        <v>4920</v>
      </c>
      <c r="H120" s="174">
        <f>ROUND(F120*G120,2)</f>
        <v/>
      </c>
    </row>
    <row r="121" customFormat="1" s="161">
      <c r="A121" s="177" t="n">
        <v>106</v>
      </c>
      <c r="B121" s="234" t="n"/>
      <c r="C121" s="142" t="inlineStr">
        <is>
          <t>01.7.20.04-0005</t>
        </is>
      </c>
      <c r="D121" s="243" t="inlineStr">
        <is>
          <t>Нитки швейные</t>
        </is>
      </c>
      <c r="E121" s="244" t="inlineStr">
        <is>
          <t>кг</t>
        </is>
      </c>
      <c r="F121" s="142" t="n">
        <v>0.0144</v>
      </c>
      <c r="G121" s="184" t="n">
        <v>133.05</v>
      </c>
      <c r="H121" s="174">
        <f>ROUND(F121*G121,2)</f>
        <v/>
      </c>
    </row>
    <row r="122">
      <c r="A122" s="177" t="n">
        <v>107</v>
      </c>
      <c r="B122" s="234" t="n"/>
      <c r="C122" s="142" t="inlineStr">
        <is>
          <t>14.5.09.07-0029</t>
        </is>
      </c>
      <c r="D122" s="243" t="inlineStr">
        <is>
          <t>Растворитель марки: Р-4</t>
        </is>
      </c>
      <c r="E122" s="244" t="inlineStr">
        <is>
          <t>т</t>
        </is>
      </c>
      <c r="F122" s="142" t="n">
        <v>0.0002</v>
      </c>
      <c r="G122" s="184" t="n">
        <v>9420</v>
      </c>
      <c r="H122" s="174">
        <f>ROUND(F122*G122,2)</f>
        <v/>
      </c>
    </row>
    <row r="123">
      <c r="A123" s="177" t="n">
        <v>108</v>
      </c>
      <c r="B123" s="234" t="n"/>
      <c r="C123" s="142" t="inlineStr">
        <is>
          <t>01.2.01.02-0054</t>
        </is>
      </c>
      <c r="D123" s="243" t="inlineStr">
        <is>
          <t>Битумы нефтяные строительные марки: БН-90/10</t>
        </is>
      </c>
      <c r="E123" s="244" t="inlineStr">
        <is>
          <t>т</t>
        </is>
      </c>
      <c r="F123" s="142" t="n">
        <v>0.0012</v>
      </c>
      <c r="G123" s="184" t="n">
        <v>1383.1</v>
      </c>
      <c r="H123" s="174">
        <f>ROUND(F123*G123,2)</f>
        <v/>
      </c>
    </row>
    <row r="124" ht="51.6" customHeight="1">
      <c r="A124" s="177" t="n">
        <v>109</v>
      </c>
      <c r="B124" s="234" t="n"/>
      <c r="C124" s="142" t="inlineStr">
        <is>
          <t>07.2.07.12-0020</t>
        </is>
      </c>
      <c r="D124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4" t="inlineStr">
        <is>
          <t>т</t>
        </is>
      </c>
      <c r="F124" s="142" t="n">
        <v>0.0002</v>
      </c>
      <c r="G124" s="184" t="n">
        <v>7712</v>
      </c>
      <c r="H124" s="174">
        <f>ROUND(F124*G124,2)</f>
        <v/>
      </c>
    </row>
    <row r="125">
      <c r="A125" s="177" t="n">
        <v>110</v>
      </c>
      <c r="B125" s="234" t="n"/>
      <c r="C125" s="142" t="inlineStr">
        <is>
          <t>01.7.15.14-0043</t>
        </is>
      </c>
      <c r="D125" s="243" t="inlineStr">
        <is>
          <t>Шуруп самонарезающий: (LN) 3,5/11 мм</t>
        </is>
      </c>
      <c r="E125" s="244" t="inlineStr">
        <is>
          <t>100 шт</t>
        </is>
      </c>
      <c r="F125" s="142" t="n">
        <v>0.714</v>
      </c>
      <c r="G125" s="184" t="n">
        <v>2</v>
      </c>
      <c r="H125" s="174">
        <f>ROUND(F125*G125,2)</f>
        <v/>
      </c>
    </row>
    <row r="126" ht="25.9" customHeight="1">
      <c r="A126" s="177" t="n">
        <v>111</v>
      </c>
      <c r="B126" s="234" t="n"/>
      <c r="C126" s="142" t="inlineStr">
        <is>
          <t>11.1.03.01-0077</t>
        </is>
      </c>
      <c r="D126" s="243" t="inlineStr">
        <is>
          <t>Бруски обрезные хвойных пород длиной: 4-6,5 м, шириной 75-150 мм, толщиной 40-75 мм, I сорта</t>
        </is>
      </c>
      <c r="E126" s="244" t="inlineStr">
        <is>
          <t>м3</t>
        </is>
      </c>
      <c r="F126" s="142" t="n">
        <v>0.0004</v>
      </c>
      <c r="G126" s="184" t="n">
        <v>1700</v>
      </c>
      <c r="H126" s="174">
        <f>ROUND(F126*G126,2)</f>
        <v/>
      </c>
    </row>
    <row r="127">
      <c r="A127" s="177" t="n">
        <v>112</v>
      </c>
      <c r="B127" s="234" t="n"/>
      <c r="C127" s="142" t="inlineStr">
        <is>
          <t>01.7.02.09-0002</t>
        </is>
      </c>
      <c r="D127" s="243" t="inlineStr">
        <is>
          <t>Шпагат бумажный</t>
        </is>
      </c>
      <c r="E127" s="244" t="inlineStr">
        <is>
          <t>кг</t>
        </is>
      </c>
      <c r="F127" s="142" t="n">
        <v>0.036</v>
      </c>
      <c r="G127" s="184" t="n">
        <v>11.5</v>
      </c>
      <c r="H127" s="174">
        <f>ROUND(F127*G127,2)</f>
        <v/>
      </c>
    </row>
    <row r="128" ht="51.6" customHeight="1">
      <c r="A128" s="177" t="n">
        <v>113</v>
      </c>
      <c r="B128" s="234" t="n"/>
      <c r="C128" s="142" t="inlineStr">
        <is>
          <t>08.2.02.11-0007</t>
        </is>
      </c>
      <c r="D128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4" t="inlineStr">
        <is>
          <t>10 м</t>
        </is>
      </c>
      <c r="F128" s="142" t="n">
        <v>0.0064</v>
      </c>
      <c r="G128" s="184" t="n">
        <v>50.24</v>
      </c>
      <c r="H128" s="174">
        <f>ROUND(F128*G128,2)</f>
        <v/>
      </c>
    </row>
    <row r="129" hidden="1" ht="25.9" customHeight="1">
      <c r="A129" s="177" t="n">
        <v>114</v>
      </c>
      <c r="B129" s="234" t="n"/>
      <c r="C129" s="142" t="inlineStr">
        <is>
          <t>02.2.05.04-0093</t>
        </is>
      </c>
      <c r="D129" s="243" t="inlineStr">
        <is>
          <t>Щебень из природного камня для строительных работ марка: 800, фракция 20-40 мм</t>
        </is>
      </c>
      <c r="E129" s="244" t="inlineStr">
        <is>
          <t>м3</t>
        </is>
      </c>
      <c r="F129" s="142" t="n">
        <v>0.0028</v>
      </c>
      <c r="G129" s="184" t="n">
        <v>108.4</v>
      </c>
      <c r="H129" s="174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E8:E9"/>
    <mergeCell ref="C8:C9"/>
    <mergeCell ref="F8:F9"/>
    <mergeCell ref="A28:E28"/>
    <mergeCell ref="A60:E60"/>
    <mergeCell ref="A2:H2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9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 блочного типа (бетонные, сэндвич-панели) 6-20 кВ, мощность 63 кВА, кол-во трансформаторов 2 шт.</t>
        </is>
      </c>
    </row>
    <row r="8">
      <c r="B8" s="237" t="inlineStr">
        <is>
          <t>Единица измерения  — 1 ед.</t>
        </is>
      </c>
    </row>
    <row r="9">
      <c r="B9" s="169" t="n"/>
      <c r="C9" s="4" t="n"/>
      <c r="D9" s="4" t="n"/>
      <c r="E9" s="4" t="n"/>
    </row>
    <row r="10" ht="51.6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7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7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7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7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7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7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8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8" t="n"/>
    </row>
    <row r="31">
      <c r="B31" s="24" t="inlineStr">
        <is>
          <t>Пусконаладочные работы</t>
        </is>
      </c>
      <c r="C31" s="25">
        <f>279065.18*2</f>
        <v/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71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8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7">
        <f>C40/'Прил.5 Расчет СМР и ОБ'!E137</f>
        <v/>
      </c>
      <c r="D41" s="24" t="n"/>
      <c r="E41" s="24" t="n"/>
    </row>
    <row r="42">
      <c r="B42" s="166" t="n"/>
      <c r="C42" s="4" t="n"/>
      <c r="D42" s="4" t="n"/>
      <c r="E42" s="4" t="n"/>
    </row>
    <row r="43">
      <c r="B43" s="16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6" t="n"/>
      <c r="C45" s="4" t="n"/>
      <c r="D45" s="4" t="n"/>
      <c r="E45" s="4" t="n"/>
    </row>
    <row r="46">
      <c r="B46" s="16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4"/>
  <sheetViews>
    <sheetView tabSelected="1" view="pageBreakPreview" topLeftCell="A132" zoomScale="160" zoomScaleSheetLayoutView="160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7" t="inlineStr">
        <is>
          <t>Расчет стоимости СМР и оборудования</t>
        </is>
      </c>
    </row>
    <row r="5" ht="13.7" customFormat="1" customHeight="1" s="4">
      <c r="A5" s="217" t="n"/>
      <c r="B5" s="217" t="n"/>
      <c r="C5" s="264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56" t="inlineStr">
        <is>
          <t>КТП  блочного типа (бетонные, сэндвич-панели) 6-20 кВ, мощность 63 кВА, кол-во трансформаторов 2 шт.</t>
        </is>
      </c>
    </row>
    <row r="7" ht="12.95" customFormat="1" customHeight="1" s="4">
      <c r="A7" s="220" t="inlineStr">
        <is>
          <t>Единица измерения  — 1 ед.</t>
        </is>
      </c>
      <c r="I7" s="236" t="n"/>
      <c r="J7" s="236" t="n"/>
    </row>
    <row r="8" ht="13.7" customFormat="1" customHeight="1" s="4">
      <c r="A8" s="220" t="n"/>
    </row>
    <row r="9" ht="13.15" customFormat="1" customHeight="1" s="4">
      <c r="F9" s="166" t="n"/>
    </row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2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32" t="n"/>
      <c r="J13" s="132" t="n"/>
    </row>
    <row r="14" ht="25.9" customHeight="1">
      <c r="A14" s="244" t="n">
        <v>1</v>
      </c>
      <c r="B14" s="142" t="inlineStr">
        <is>
          <t>1-3-4</t>
        </is>
      </c>
      <c r="C14" s="243" t="inlineStr">
        <is>
          <t>Затраты труда рабочих-строителей среднего разряда (3,4)</t>
        </is>
      </c>
      <c r="D14" s="244" t="inlineStr">
        <is>
          <t>чел.-ч.</t>
        </is>
      </c>
      <c r="E14" s="318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4" t="n"/>
      <c r="B15" s="244" t="n"/>
      <c r="C15" s="232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8">
        <f>SUM(E14:E14)</f>
        <v/>
      </c>
      <c r="F15" s="30" t="n"/>
      <c r="G15" s="30">
        <f>SUM(G14:G14)</f>
        <v/>
      </c>
      <c r="H15" s="247" t="n">
        <v>1</v>
      </c>
      <c r="I15" s="132" t="n"/>
      <c r="J15" s="30">
        <f>SUM(J14:J14)</f>
        <v/>
      </c>
    </row>
    <row r="16" ht="13.7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32" t="n"/>
      <c r="J16" s="132" t="n"/>
    </row>
    <row r="17" ht="13.7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8">
        <f>'Прил. 3'!F27</f>
        <v/>
      </c>
      <c r="F17" s="246">
        <f>G17/E17</f>
        <v/>
      </c>
      <c r="G17" s="30">
        <f>'Прил. 3'!H26</f>
        <v/>
      </c>
      <c r="H17" s="247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4" t="n"/>
      <c r="B18" s="232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2" t="n"/>
      <c r="J18" s="132" t="n"/>
    </row>
    <row r="19" ht="13.7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32" t="n"/>
      <c r="J19" s="132" t="n"/>
    </row>
    <row r="20" ht="25.9" customFormat="1" customHeight="1" s="12">
      <c r="A20" s="244" t="n">
        <v>3</v>
      </c>
      <c r="B20" s="142" t="inlineStr">
        <is>
          <t>91.05.08-009</t>
        </is>
      </c>
      <c r="C20" s="243" t="inlineStr">
        <is>
          <t>Краны на пневмоколесном ходу, грузоподъемность 63 т</t>
        </is>
      </c>
      <c r="D20" s="244" t="inlineStr">
        <is>
          <t>маш.-ч</t>
        </is>
      </c>
      <c r="E20" s="139" t="n">
        <v>31.98</v>
      </c>
      <c r="F20" s="246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4" t="n">
        <v>4</v>
      </c>
      <c r="B21" s="142" t="inlineStr">
        <is>
          <t>91.05.06-009</t>
        </is>
      </c>
      <c r="C21" s="243" t="inlineStr">
        <is>
          <t>Краны на гусеничном ходу, грузоподъемность 50-63 т</t>
        </is>
      </c>
      <c r="D21" s="244" t="inlineStr">
        <is>
          <t>маш.-ч</t>
        </is>
      </c>
      <c r="E21" s="139" t="n">
        <v>8.960000000000001</v>
      </c>
      <c r="F21" s="246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4" t="n">
        <v>5</v>
      </c>
      <c r="B22" s="142" t="inlineStr">
        <is>
          <t>91.05.01-017</t>
        </is>
      </c>
      <c r="C22" s="243" t="inlineStr">
        <is>
          <t>Краны башенные, грузоподъемность 8 т</t>
        </is>
      </c>
      <c r="D22" s="244" t="inlineStr">
        <is>
          <t>маш.-ч</t>
        </is>
      </c>
      <c r="E22" s="139" t="n">
        <v>9.539999999999999</v>
      </c>
      <c r="F22" s="246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38.85" customFormat="1" customHeight="1" s="12">
      <c r="A23" s="244" t="n">
        <v>6</v>
      </c>
      <c r="B23" s="142" t="inlineStr">
        <is>
          <t>91.18.01-007</t>
        </is>
      </c>
      <c r="C23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4" t="inlineStr">
        <is>
          <t>маш.-ч</t>
        </is>
      </c>
      <c r="E23" s="139" t="n">
        <v>7.85</v>
      </c>
      <c r="F23" s="246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4" t="n">
        <v>7</v>
      </c>
      <c r="B24" s="142" t="inlineStr">
        <is>
          <t>91.15.02-024</t>
        </is>
      </c>
      <c r="C24" s="243" t="inlineStr">
        <is>
          <t>Тракторы на гусеничном ходу, мощность 79 кВт (108 л.с.)</t>
        </is>
      </c>
      <c r="D24" s="244" t="inlineStr">
        <is>
          <t>маш.-ч</t>
        </is>
      </c>
      <c r="E24" s="139" t="n">
        <v>6.82</v>
      </c>
      <c r="F24" s="246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4" t="n"/>
      <c r="B25" s="244" t="n"/>
      <c r="C25" s="243" t="inlineStr">
        <is>
          <t>Итого основные машины и механизмы</t>
        </is>
      </c>
      <c r="D25" s="244" t="n"/>
      <c r="E25" s="318" t="n"/>
      <c r="F25" s="30" t="n"/>
      <c r="G25" s="30">
        <f>SUM(G20:G24)</f>
        <v/>
      </c>
      <c r="H25" s="247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4" t="n">
        <v>8</v>
      </c>
      <c r="B26" s="142" t="inlineStr">
        <is>
          <t>91.14.02-001</t>
        </is>
      </c>
      <c r="C26" s="243" t="inlineStr">
        <is>
          <t>Автомобили бортовые, грузоподъемность: до 5 т</t>
        </is>
      </c>
      <c r="D26" s="244" t="inlineStr">
        <is>
          <t>маш.час</t>
        </is>
      </c>
      <c r="E26" s="139" t="n">
        <v>8.02</v>
      </c>
      <c r="F26" s="246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4" t="n">
        <v>9</v>
      </c>
      <c r="B27" s="142" t="inlineStr">
        <is>
          <t>91.17.04-233</t>
        </is>
      </c>
      <c r="C27" s="243" t="inlineStr">
        <is>
          <t>Установки для сварки: ручной дуговой (постоянного тока)</t>
        </is>
      </c>
      <c r="D27" s="244" t="inlineStr">
        <is>
          <t>маш.час</t>
        </is>
      </c>
      <c r="E27" s="139" t="n">
        <v>48.3</v>
      </c>
      <c r="F27" s="246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4" t="n">
        <v>10</v>
      </c>
      <c r="B28" s="142" t="inlineStr">
        <is>
          <t>91.05.05-014</t>
        </is>
      </c>
      <c r="C28" s="243" t="inlineStr">
        <is>
          <t>Краны на автомобильном ходу, грузоподъемность 10 т</t>
        </is>
      </c>
      <c r="D28" s="244" t="inlineStr">
        <is>
          <t>маш.час</t>
        </is>
      </c>
      <c r="E28" s="139" t="n">
        <v>1.84</v>
      </c>
      <c r="F28" s="246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4" t="n">
        <v>11</v>
      </c>
      <c r="B29" s="142" t="inlineStr">
        <is>
          <t>91.01.05-084</t>
        </is>
      </c>
      <c r="C29" s="243" t="inlineStr">
        <is>
          <t>Экскаваторы одноковшовые дизельные на гусеничном ходу, емкость ковша 0,4 м3</t>
        </is>
      </c>
      <c r="D29" s="244" t="inlineStr">
        <is>
          <t>маш.час</t>
        </is>
      </c>
      <c r="E29" s="139" t="n">
        <v>3.23</v>
      </c>
      <c r="F29" s="246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4" t="n">
        <v>12</v>
      </c>
      <c r="B30" s="142" t="inlineStr">
        <is>
          <t>91.06.05-057</t>
        </is>
      </c>
      <c r="C30" s="243" t="inlineStr">
        <is>
          <t>Погрузчики одноковшовые универсальные фронтальные пневмоколесные, грузоподъемность 3 т</t>
        </is>
      </c>
      <c r="D30" s="244" t="inlineStr">
        <is>
          <t>маш.час</t>
        </is>
      </c>
      <c r="E30" s="139" t="n">
        <v>1.89</v>
      </c>
      <c r="F30" s="246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4" t="n">
        <v>13</v>
      </c>
      <c r="B31" s="142" t="inlineStr">
        <is>
          <t>91.01.01-034</t>
        </is>
      </c>
      <c r="C31" s="243" t="inlineStr">
        <is>
          <t>Бульдозеры, мощность 59 кВт (80 л.с.)</t>
        </is>
      </c>
      <c r="D31" s="244" t="inlineStr">
        <is>
          <t>маш.час</t>
        </is>
      </c>
      <c r="E31" s="139" t="n">
        <v>1.01</v>
      </c>
      <c r="F31" s="246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4" t="n">
        <v>14</v>
      </c>
      <c r="B32" s="142" t="inlineStr">
        <is>
          <t>91.05.01-025</t>
        </is>
      </c>
      <c r="C32" s="243" t="inlineStr">
        <is>
          <t>Краны башенные, грузоподъемность 25-75 т</t>
        </is>
      </c>
      <c r="D32" s="244" t="inlineStr">
        <is>
          <t>маш.час</t>
        </is>
      </c>
      <c r="E32" s="139" t="n">
        <v>0.19</v>
      </c>
      <c r="F32" s="246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4" t="n">
        <v>15</v>
      </c>
      <c r="B33" s="142" t="inlineStr">
        <is>
          <t>91.05.02-005</t>
        </is>
      </c>
      <c r="C33" s="243" t="inlineStr">
        <is>
          <t>Краны козловые, грузоподъемность 32 т</t>
        </is>
      </c>
      <c r="D33" s="244" t="inlineStr">
        <is>
          <t>маш.час</t>
        </is>
      </c>
      <c r="E33" s="139" t="n">
        <v>0.47</v>
      </c>
      <c r="F33" s="246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4" t="n">
        <v>16</v>
      </c>
      <c r="B34" s="142" t="inlineStr">
        <is>
          <t>91.10.09-012</t>
        </is>
      </c>
      <c r="C34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4" t="inlineStr">
        <is>
          <t>маш.час</t>
        </is>
      </c>
      <c r="E34" s="139" t="n">
        <v>1.44</v>
      </c>
      <c r="F34" s="246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4" t="n">
        <v>17</v>
      </c>
      <c r="B35" s="142" t="inlineStr">
        <is>
          <t>91.05.06-012</t>
        </is>
      </c>
      <c r="C35" s="243" t="inlineStr">
        <is>
          <t>Краны на гусеничном ходу, грузоподъемность до 16 т</t>
        </is>
      </c>
      <c r="D35" s="244" t="inlineStr">
        <is>
          <t>маш.час</t>
        </is>
      </c>
      <c r="E35" s="139" t="n">
        <v>0.36</v>
      </c>
      <c r="F35" s="246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4" t="n">
        <v>18</v>
      </c>
      <c r="B36" s="142" t="inlineStr">
        <is>
          <t>91.06.03-061</t>
        </is>
      </c>
      <c r="C36" s="243" t="inlineStr">
        <is>
          <t>Лебедки электрические тяговым усилием: до 12,26 кН (1,25 т)</t>
        </is>
      </c>
      <c r="D36" s="244" t="inlineStr">
        <is>
          <t>маш.час</t>
        </is>
      </c>
      <c r="E36" s="139" t="n">
        <v>10.17</v>
      </c>
      <c r="F36" s="246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4" t="n">
        <v>19</v>
      </c>
      <c r="B37" s="142" t="inlineStr">
        <is>
          <t>91.21.01-012</t>
        </is>
      </c>
      <c r="C37" s="243" t="inlineStr">
        <is>
          <t>Агрегаты окрасочные высокого давления для окраски поверхностей конструкций, мощность 1 кВт</t>
        </is>
      </c>
      <c r="D37" s="244" t="inlineStr">
        <is>
          <t>маш.час</t>
        </is>
      </c>
      <c r="E37" s="139" t="n">
        <v>3.4</v>
      </c>
      <c r="F37" s="246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4" t="n">
        <v>20</v>
      </c>
      <c r="B38" s="142" t="inlineStr">
        <is>
          <t>91.07.04-001</t>
        </is>
      </c>
      <c r="C38" s="243" t="inlineStr">
        <is>
          <t>Вибратор глубинный</t>
        </is>
      </c>
      <c r="D38" s="244" t="inlineStr">
        <is>
          <t>маш.час</t>
        </is>
      </c>
      <c r="E38" s="139" t="n">
        <v>7.65</v>
      </c>
      <c r="F38" s="246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4" t="n">
        <v>21</v>
      </c>
      <c r="B39" s="142" t="inlineStr">
        <is>
          <t>91.08.09-001</t>
        </is>
      </c>
      <c r="C39" s="243" t="inlineStr">
        <is>
          <t>Виброплита с двигателем внутреннего сгорания</t>
        </is>
      </c>
      <c r="D39" s="244" t="inlineStr">
        <is>
          <t>маш.час</t>
        </is>
      </c>
      <c r="E39" s="139" t="n">
        <v>0.23</v>
      </c>
      <c r="F39" s="246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4" t="n">
        <v>22</v>
      </c>
      <c r="B40" s="142" t="inlineStr">
        <is>
          <t>91.06.05-011</t>
        </is>
      </c>
      <c r="C40" s="243" t="inlineStr">
        <is>
          <t>Погрузчик, грузоподъемность 5 т</t>
        </is>
      </c>
      <c r="D40" s="244" t="inlineStr">
        <is>
          <t>маш.час</t>
        </is>
      </c>
      <c r="E40" s="139" t="n">
        <v>0.11</v>
      </c>
      <c r="F40" s="246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4" t="n">
        <v>23</v>
      </c>
      <c r="B41" s="142" t="inlineStr">
        <is>
          <t>91.21.16-012</t>
        </is>
      </c>
      <c r="C41" s="243" t="inlineStr">
        <is>
          <t>Пресс: гидравлический с электроприводом</t>
        </is>
      </c>
      <c r="D41" s="244" t="inlineStr">
        <is>
          <t>маш.час</t>
        </is>
      </c>
      <c r="E41" s="139" t="n">
        <v>8.779999999999999</v>
      </c>
      <c r="F41" s="246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4" t="n">
        <v>24</v>
      </c>
      <c r="B42" s="142" t="inlineStr">
        <is>
          <t>91.17.04-171</t>
        </is>
      </c>
      <c r="C42" s="243" t="inlineStr">
        <is>
          <t>Преобразователи сварочные номинальным сварочным током 315-500 А</t>
        </is>
      </c>
      <c r="D42" s="244" t="inlineStr">
        <is>
          <t>маш.час</t>
        </is>
      </c>
      <c r="E42" s="139" t="n">
        <v>0.76</v>
      </c>
      <c r="F42" s="246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4" t="n">
        <v>25</v>
      </c>
      <c r="B43" s="142" t="inlineStr">
        <is>
          <t>91.06.01-003</t>
        </is>
      </c>
      <c r="C43" s="243" t="inlineStr">
        <is>
          <t>Домкраты гидравлические, грузоподъемность 63-100 т</t>
        </is>
      </c>
      <c r="D43" s="244" t="inlineStr">
        <is>
          <t>маш.час</t>
        </is>
      </c>
      <c r="E43" s="139" t="n">
        <v>10.23</v>
      </c>
      <c r="F43" s="246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4" t="n">
        <v>26</v>
      </c>
      <c r="B44" s="142" t="inlineStr">
        <is>
          <t>91.08.09-023</t>
        </is>
      </c>
      <c r="C44" s="243" t="inlineStr">
        <is>
          <t>Трамбовки пневматические при работе от: передвижных компрессорных станций</t>
        </is>
      </c>
      <c r="D44" s="244" t="inlineStr">
        <is>
          <t>маш.час</t>
        </is>
      </c>
      <c r="E44" s="139" t="n">
        <v>15.7</v>
      </c>
      <c r="F44" s="246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4" t="n">
        <v>27</v>
      </c>
      <c r="B45" s="142" t="inlineStr">
        <is>
          <t>91.08.04-021</t>
        </is>
      </c>
      <c r="C45" s="243" t="inlineStr">
        <is>
          <t>Котлы битумные: передвижные 400 л</t>
        </is>
      </c>
      <c r="D45" s="244" t="inlineStr">
        <is>
          <t>маш.час</t>
        </is>
      </c>
      <c r="E45" s="139" t="n">
        <v>0.27</v>
      </c>
      <c r="F45" s="246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4" t="n">
        <v>28</v>
      </c>
      <c r="B46" s="142" t="inlineStr">
        <is>
          <t>91.16.01-002</t>
        </is>
      </c>
      <c r="C46" s="243" t="inlineStr">
        <is>
          <t>Электростанции передвижные, мощность 4 кВт</t>
        </is>
      </c>
      <c r="D46" s="244" t="inlineStr">
        <is>
          <t>маш.час</t>
        </is>
      </c>
      <c r="E46" s="139" t="n">
        <v>0.17</v>
      </c>
      <c r="F46" s="246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4" t="n">
        <v>29</v>
      </c>
      <c r="B47" s="142" t="inlineStr">
        <is>
          <t>91.17.04-042</t>
        </is>
      </c>
      <c r="C47" s="243" t="inlineStr">
        <is>
          <t>Аппарат для газовой сварки и резки</t>
        </is>
      </c>
      <c r="D47" s="244" t="inlineStr">
        <is>
          <t>маш.час</t>
        </is>
      </c>
      <c r="E47" s="139" t="n">
        <v>3.78</v>
      </c>
      <c r="F47" s="246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4" t="n">
        <v>30</v>
      </c>
      <c r="B48" s="142" t="inlineStr">
        <is>
          <t>91.08.02-001</t>
        </is>
      </c>
      <c r="C48" s="243" t="inlineStr">
        <is>
          <t>Автогудронаторы 3500 л</t>
        </is>
      </c>
      <c r="D48" s="244" t="inlineStr">
        <is>
          <t>маш.час</t>
        </is>
      </c>
      <c r="E48" s="139" t="n">
        <v>0.03</v>
      </c>
      <c r="F48" s="246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4" t="n">
        <v>31</v>
      </c>
      <c r="B49" s="142" t="inlineStr">
        <is>
          <t>91.07.04-002</t>
        </is>
      </c>
      <c r="C49" s="243" t="inlineStr">
        <is>
          <t>Вибратор поверхностный</t>
        </is>
      </c>
      <c r="D49" s="244" t="inlineStr">
        <is>
          <t>маш.час</t>
        </is>
      </c>
      <c r="E49" s="139" t="n">
        <v>0.47</v>
      </c>
      <c r="F49" s="246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4" t="n">
        <v>32</v>
      </c>
      <c r="B50" s="142" t="inlineStr">
        <is>
          <t>91.06.03-055</t>
        </is>
      </c>
      <c r="C50" s="243" t="inlineStr">
        <is>
          <t>Лебедки электрические тяговым усилием: 19,62 кН (2 т)</t>
        </is>
      </c>
      <c r="D50" s="244" t="inlineStr">
        <is>
          <t>маш.час</t>
        </is>
      </c>
      <c r="E50" s="139" t="n">
        <v>0.03</v>
      </c>
      <c r="F50" s="246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4" t="n">
        <v>33</v>
      </c>
      <c r="B51" s="142" t="inlineStr">
        <is>
          <t>91.06.03-060</t>
        </is>
      </c>
      <c r="C51" s="243" t="inlineStr">
        <is>
          <t>Лебедки электрические тяговым усилием: до 5,79 кН (0,59 т)</t>
        </is>
      </c>
      <c r="D51" s="244" t="inlineStr">
        <is>
          <t>маш.час</t>
        </is>
      </c>
      <c r="E51" s="139" t="n">
        <v>0.04</v>
      </c>
      <c r="F51" s="246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4" t="n"/>
      <c r="B52" s="244" t="n"/>
      <c r="C52" s="243" t="inlineStr">
        <is>
          <t>Итого прочие машины и механизмы</t>
        </is>
      </c>
      <c r="D52" s="244" t="n"/>
      <c r="E52" s="245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4" t="n"/>
      <c r="B53" s="244" t="n"/>
      <c r="C53" s="232" t="inlineStr">
        <is>
          <t>Итого по разделу «Машины и механизмы»</t>
        </is>
      </c>
      <c r="D53" s="244" t="n"/>
      <c r="E53" s="245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4" t="n"/>
      <c r="B54" s="232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32" t="n"/>
      <c r="J54" s="132" t="n"/>
    </row>
    <row r="55">
      <c r="A55" s="244" t="n"/>
      <c r="B55" s="243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32" t="n"/>
      <c r="J55" s="132" t="n"/>
    </row>
    <row r="56" ht="40.5" customFormat="1" customHeight="1" s="12">
      <c r="A56" s="244" t="n">
        <v>34</v>
      </c>
      <c r="B56" s="244" t="inlineStr">
        <is>
          <t>БЦ.69_2.15</t>
        </is>
      </c>
      <c r="C56" s="176" t="inlineStr">
        <is>
          <t>КТП  блочного типа (бетонные, сэндвич-панели) БКТП 10 кВ 63 кВА, 2 трансформатор</t>
        </is>
      </c>
      <c r="D56" s="244" t="inlineStr">
        <is>
          <t>шт</t>
        </is>
      </c>
      <c r="E56" s="139" t="n">
        <v>1</v>
      </c>
      <c r="F56" s="319">
        <f>ROUND(I56/'Прил. 10'!$D$14,2)</f>
        <v/>
      </c>
      <c r="G56" s="30">
        <f>ROUND(E56*F56,2)</f>
        <v/>
      </c>
      <c r="H56" s="135">
        <f>G56/$G$59</f>
        <v/>
      </c>
      <c r="I56" s="190" t="n">
        <v>6489294</v>
      </c>
      <c r="J56" s="30">
        <f>ROUND(I56*E56,2)</f>
        <v/>
      </c>
    </row>
    <row r="57">
      <c r="A57" s="244" t="n"/>
      <c r="B57" s="244" t="n"/>
      <c r="C57" s="243" t="inlineStr">
        <is>
          <t>Итого основное оборудование</t>
        </is>
      </c>
      <c r="D57" s="244" t="n"/>
      <c r="E57" s="139" t="n"/>
      <c r="F57" s="246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4" t="n"/>
      <c r="B58" s="244" t="n"/>
      <c r="C58" s="243" t="inlineStr">
        <is>
          <t>Итого прочее оборудование</t>
        </is>
      </c>
      <c r="D58" s="194" t="n"/>
      <c r="E58" s="139" t="n"/>
      <c r="F58" s="246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4" t="n"/>
      <c r="B59" s="244" t="n"/>
      <c r="C59" s="232" t="inlineStr">
        <is>
          <t>Итого по разделу «Оборудование»</t>
        </is>
      </c>
      <c r="D59" s="244" t="n"/>
      <c r="E59" s="245" t="n"/>
      <c r="F59" s="246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4" t="n"/>
      <c r="B60" s="244" t="n"/>
      <c r="C60" s="243" t="inlineStr">
        <is>
          <t>в том числе технологическое оборудование</t>
        </is>
      </c>
      <c r="D60" s="244" t="n"/>
      <c r="E60" s="139" t="n"/>
      <c r="F60" s="246" t="n"/>
      <c r="G60" s="30">
        <f>'Прил.6 Расчет ОБ'!G13</f>
        <v/>
      </c>
      <c r="H60" s="247" t="n"/>
      <c r="I60" s="134" t="n"/>
      <c r="J60" s="30">
        <f>J59</f>
        <v/>
      </c>
    </row>
    <row r="61" ht="13.7" customFormat="1" customHeight="1" s="12">
      <c r="A61" s="244" t="n"/>
      <c r="B61" s="232" t="inlineStr">
        <is>
          <t>Материалы</t>
        </is>
      </c>
      <c r="C61" s="308" t="n"/>
      <c r="D61" s="308" t="n"/>
      <c r="E61" s="308" t="n"/>
      <c r="F61" s="308" t="n"/>
      <c r="G61" s="308" t="n"/>
      <c r="H61" s="309" t="n"/>
      <c r="I61" s="132" t="n"/>
      <c r="J61" s="132" t="n"/>
    </row>
    <row r="62" ht="13.7" customFormat="1" customHeight="1" s="12">
      <c r="A62" s="239" t="n"/>
      <c r="B62" s="238" t="inlineStr">
        <is>
          <t>Основные материалы</t>
        </is>
      </c>
      <c r="C62" s="320" t="n"/>
      <c r="D62" s="320" t="n"/>
      <c r="E62" s="320" t="n"/>
      <c r="F62" s="320" t="n"/>
      <c r="G62" s="320" t="n"/>
      <c r="H62" s="321" t="n"/>
      <c r="I62" s="145" t="n"/>
      <c r="J62" s="145" t="n"/>
    </row>
    <row r="63" ht="77.45" customFormat="1" customHeight="1" s="12">
      <c r="A63" s="244" t="n">
        <v>35</v>
      </c>
      <c r="B63" s="142" t="inlineStr">
        <is>
          <t>07.2.07.13-0001</t>
        </is>
      </c>
      <c r="C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4" t="inlineStr">
        <is>
          <t>т</t>
        </is>
      </c>
      <c r="E63" s="139" t="n">
        <v>3.185</v>
      </c>
      <c r="F63" s="246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4" t="n">
        <v>36</v>
      </c>
      <c r="B64" s="142" t="inlineStr">
        <is>
          <t>08.4.01.02-0001</t>
        </is>
      </c>
      <c r="C64" s="243" t="inlineStr">
        <is>
          <t>Детали закладные, вес до 1 кг</t>
        </is>
      </c>
      <c r="D64" s="244" t="inlineStr">
        <is>
          <t>т</t>
        </is>
      </c>
      <c r="E64" s="139" t="n">
        <v>1.278</v>
      </c>
      <c r="F64" s="246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4" t="n">
        <v>37</v>
      </c>
      <c r="B65" s="142" t="inlineStr">
        <is>
          <t>08.4.03.04-0001</t>
        </is>
      </c>
      <c r="C65" s="243" t="inlineStr">
        <is>
          <t>Сталь арматурная, горячекатаная, класс А-I, А-II, А-III</t>
        </is>
      </c>
      <c r="D65" s="244" t="inlineStr">
        <is>
          <t>т</t>
        </is>
      </c>
      <c r="E65" s="139" t="n">
        <v>1.214</v>
      </c>
      <c r="F65" s="246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4" t="n">
        <v>38</v>
      </c>
      <c r="B66" s="142" t="inlineStr">
        <is>
          <t>04.1.02.01-0001</t>
        </is>
      </c>
      <c r="C66" s="243" t="inlineStr">
        <is>
          <t>Смеси бетонные мелкозернистого бетона (БСМ), класс В3,5 (М50)</t>
        </is>
      </c>
      <c r="D66" s="244" t="inlineStr">
        <is>
          <t>м3</t>
        </is>
      </c>
      <c r="E66" s="139" t="n">
        <v>12.18</v>
      </c>
      <c r="F66" s="246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4" t="n">
        <v>39</v>
      </c>
      <c r="B67" s="142" t="inlineStr">
        <is>
          <t>08.4.03.03-0031</t>
        </is>
      </c>
      <c r="C67" s="243" t="inlineStr">
        <is>
          <t>Сталь арматурная, горячекатаная, периодического профиля, класс А-III, диаметр 10 мм</t>
        </is>
      </c>
      <c r="D67" s="244" t="inlineStr">
        <is>
          <t>т</t>
        </is>
      </c>
      <c r="E67" s="139" t="n">
        <v>0.595</v>
      </c>
      <c r="F67" s="246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4" t="n">
        <v>40</v>
      </c>
      <c r="B68" s="142" t="inlineStr">
        <is>
          <t>07.2.07.13-0012</t>
        </is>
      </c>
      <c r="C68" s="243" t="inlineStr">
        <is>
          <t>Балки промежуточные</t>
        </is>
      </c>
      <c r="D68" s="244" t="inlineStr">
        <is>
          <t>т</t>
        </is>
      </c>
      <c r="E68" s="139" t="n">
        <v>0.28</v>
      </c>
      <c r="F68" s="246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4" t="n">
        <v>41</v>
      </c>
      <c r="B69" s="142" t="inlineStr">
        <is>
          <t>02.3.01.02-0016</t>
        </is>
      </c>
      <c r="C69" s="243" t="inlineStr">
        <is>
          <t>Песок природный для строительных: работ средний с крупностью зерен размером свыше 5 мм-до 5% по массе</t>
        </is>
      </c>
      <c r="D69" s="244" t="inlineStr">
        <is>
          <t>м3</t>
        </is>
      </c>
      <c r="E69" s="139" t="n">
        <v>36.96</v>
      </c>
      <c r="F69" s="246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4" t="n">
        <v>42</v>
      </c>
      <c r="B70" s="142" t="inlineStr">
        <is>
          <t>25.1.01.04-0031</t>
        </is>
      </c>
      <c r="C70" s="243" t="inlineStr">
        <is>
          <t>Шпалы непропитанные для железных дорог, тип I</t>
        </is>
      </c>
      <c r="D70" s="244" t="inlineStr">
        <is>
          <t>шт</t>
        </is>
      </c>
      <c r="E70" s="139" t="n">
        <v>6.4</v>
      </c>
      <c r="F70" s="246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4" t="n">
        <v>43</v>
      </c>
      <c r="B71" s="142" t="inlineStr">
        <is>
          <t>14.4.02.09-0301</t>
        </is>
      </c>
      <c r="C71" s="243" t="inlineStr">
        <is>
          <t>Композиция антикоррозионная цинкнаполненная</t>
        </is>
      </c>
      <c r="D71" s="244" t="inlineStr">
        <is>
          <t>кг</t>
        </is>
      </c>
      <c r="E71" s="139" t="n">
        <v>6.537</v>
      </c>
      <c r="F71" s="246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55" t="n"/>
      <c r="B72" s="147" t="n"/>
      <c r="C72" s="148" t="inlineStr">
        <is>
          <t>Итого основные материалы</t>
        </is>
      </c>
      <c r="D72" s="255" t="n"/>
      <c r="E72" s="181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4" t="n">
        <v>44</v>
      </c>
      <c r="B73" s="142" t="inlineStr">
        <is>
          <t>02.2.05.04-0093</t>
        </is>
      </c>
      <c r="C73" s="243" t="inlineStr">
        <is>
          <t>Щебень из природного камня для строительных работ марка: 800, фракция 20-40 мм</t>
        </is>
      </c>
      <c r="D73" s="244" t="inlineStr">
        <is>
          <t>м3</t>
        </is>
      </c>
      <c r="E73" s="244" t="n">
        <v>14.2128</v>
      </c>
      <c r="F73" s="246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4" t="n">
        <v>45</v>
      </c>
      <c r="B74" s="142" t="inlineStr">
        <is>
          <t>07.2.07.13-0171</t>
        </is>
      </c>
      <c r="C74" s="243" t="inlineStr">
        <is>
          <t>Подкладки металлические</t>
        </is>
      </c>
      <c r="D74" s="244" t="inlineStr">
        <is>
          <t>кг</t>
        </is>
      </c>
      <c r="E74" s="142" t="n">
        <v>122</v>
      </c>
      <c r="F74" s="246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4" t="n">
        <v>46</v>
      </c>
      <c r="B75" s="142" t="inlineStr">
        <is>
          <t>04.3.01.09-0023</t>
        </is>
      </c>
      <c r="C75" s="243" t="inlineStr">
        <is>
          <t>Раствор готовый отделочный тяжелый,: цементный 1:3</t>
        </is>
      </c>
      <c r="D75" s="244" t="inlineStr">
        <is>
          <t>м3</t>
        </is>
      </c>
      <c r="E75" s="142" t="n">
        <v>2.389</v>
      </c>
      <c r="F75" s="246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4" t="n">
        <v>47</v>
      </c>
      <c r="B76" s="142" t="inlineStr">
        <is>
          <t>08.1.02.11-0001</t>
        </is>
      </c>
      <c r="C76" s="243" t="inlineStr">
        <is>
          <t>Поковки из квадратных заготовок, масса: 1,8 кг</t>
        </is>
      </c>
      <c r="D76" s="244" t="inlineStr">
        <is>
          <t>т</t>
        </is>
      </c>
      <c r="E76" s="142" t="n">
        <v>0.1911</v>
      </c>
      <c r="F76" s="246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4" t="n">
        <v>48</v>
      </c>
      <c r="B77" s="142" t="inlineStr">
        <is>
          <t>07.5.01.02-0041</t>
        </is>
      </c>
      <c r="C77" s="243" t="inlineStr">
        <is>
          <t>Лестницы приставные и прислоненные с ограждениями</t>
        </is>
      </c>
      <c r="D77" s="244" t="inlineStr">
        <is>
          <t>т</t>
        </is>
      </c>
      <c r="E77" s="142" t="n">
        <v>0.066</v>
      </c>
      <c r="F77" s="246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4" t="n">
        <v>49</v>
      </c>
      <c r="B78" s="142" t="inlineStr">
        <is>
          <t>01.2.03.03-0065</t>
        </is>
      </c>
      <c r="C78" s="243" t="inlineStr">
        <is>
          <t>Мастика битумно-резиновая: МБР-90 изолирующая (ГОСТ 15836-79)</t>
        </is>
      </c>
      <c r="D78" s="244" t="inlineStr">
        <is>
          <t>т</t>
        </is>
      </c>
      <c r="E78" s="142" t="n">
        <v>0.06</v>
      </c>
      <c r="F78" s="246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4" t="n">
        <v>50</v>
      </c>
      <c r="B79" s="142" t="inlineStr">
        <is>
          <t>14.4.04.08-0003</t>
        </is>
      </c>
      <c r="C79" s="243" t="inlineStr">
        <is>
          <t>Эмаль ПФ-115 серая</t>
        </is>
      </c>
      <c r="D79" s="244" t="inlineStr">
        <is>
          <t>т</t>
        </is>
      </c>
      <c r="E79" s="142" t="n">
        <v>0.0365</v>
      </c>
      <c r="F79" s="246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4" t="n">
        <v>51</v>
      </c>
      <c r="B80" s="142" t="inlineStr">
        <is>
          <t>11.2.13.04-0011</t>
        </is>
      </c>
      <c r="C80" s="243" t="inlineStr">
        <is>
          <t>Щиты: из досок толщиной 25 мм</t>
        </is>
      </c>
      <c r="D80" s="244" t="inlineStr">
        <is>
          <t>м2</t>
        </is>
      </c>
      <c r="E80" s="142" t="n">
        <v>12.36</v>
      </c>
      <c r="F80" s="246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4" t="n">
        <v>52</v>
      </c>
      <c r="B81" s="142" t="inlineStr">
        <is>
          <t>14.4.01.01-0003</t>
        </is>
      </c>
      <c r="C81" s="243" t="inlineStr">
        <is>
          <t>Грунтовка: ГФ-021 красно-коричневая</t>
        </is>
      </c>
      <c r="D81" s="244" t="inlineStr">
        <is>
          <t>т</t>
        </is>
      </c>
      <c r="E81" s="142" t="n">
        <v>0.0231</v>
      </c>
      <c r="F81" s="246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4" t="n">
        <v>53</v>
      </c>
      <c r="B82" s="142" t="inlineStr">
        <is>
          <t>01.7.07.12-0021</t>
        </is>
      </c>
      <c r="C82" s="243" t="inlineStr">
        <is>
          <t>Пленка полиэтиленовая толщиной: 0,2-0,5 мм</t>
        </is>
      </c>
      <c r="D82" s="244" t="inlineStr">
        <is>
          <t>т</t>
        </is>
      </c>
      <c r="E82" s="142" t="n">
        <v>0.0123</v>
      </c>
      <c r="F82" s="246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4" t="n">
        <v>54</v>
      </c>
      <c r="B83" s="142" t="inlineStr">
        <is>
          <t>11.1.03.06-0095</t>
        </is>
      </c>
      <c r="C83" s="243" t="inlineStr">
        <is>
          <t>Доски обрезные хвойных пород длиной: 4-6,5 м, шириной 75-150 мм, толщиной 44 мм и более, III сорта</t>
        </is>
      </c>
      <c r="D83" s="244" t="inlineStr">
        <is>
          <t>м3</t>
        </is>
      </c>
      <c r="E83" s="142" t="n">
        <v>0.2685</v>
      </c>
      <c r="F83" s="246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4" t="n">
        <v>55</v>
      </c>
      <c r="B84" s="142" t="inlineStr">
        <is>
          <t>01.7.11.07-0040</t>
        </is>
      </c>
      <c r="C84" s="243" t="inlineStr">
        <is>
          <t>Электроды диаметром: 4 мм Э50А</t>
        </is>
      </c>
      <c r="D84" s="244" t="inlineStr">
        <is>
          <t>т</t>
        </is>
      </c>
      <c r="E84" s="142" t="n">
        <v>0.021</v>
      </c>
      <c r="F84" s="246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4" t="n">
        <v>56</v>
      </c>
      <c r="B85" s="142" t="inlineStr">
        <is>
          <t>01.7.19.02-0031</t>
        </is>
      </c>
      <c r="C85" s="243" t="inlineStr">
        <is>
          <t>Кольца резиновые для хризотилцементных: напорных муфт САМ</t>
        </is>
      </c>
      <c r="D85" s="244" t="inlineStr">
        <is>
          <t>кг</t>
        </is>
      </c>
      <c r="E85" s="142" t="n">
        <v>7.536</v>
      </c>
      <c r="F85" s="246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4" t="n">
        <v>57</v>
      </c>
      <c r="B86" s="142" t="inlineStr">
        <is>
          <t>24.2.06.04-0020</t>
        </is>
      </c>
      <c r="C86" s="243" t="inlineStr">
        <is>
          <t>Муфты хризотилцементные: САМ 9, для напорных труб условным проходом 150 мм</t>
        </is>
      </c>
      <c r="D86" s="244" t="inlineStr">
        <is>
          <t>шт</t>
        </is>
      </c>
      <c r="E86" s="142" t="n">
        <v>18.14</v>
      </c>
      <c r="F86" s="246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4" t="n">
        <v>58</v>
      </c>
      <c r="B87" s="142" t="inlineStr">
        <is>
          <t>04.3.01.09-0011</t>
        </is>
      </c>
      <c r="C87" s="243" t="inlineStr">
        <is>
          <t>Раствор готовый кладочный цементный марки: 25</t>
        </is>
      </c>
      <c r="D87" s="244" t="inlineStr">
        <is>
          <t>м3</t>
        </is>
      </c>
      <c r="E87" s="142" t="n">
        <v>0.38</v>
      </c>
      <c r="F87" s="246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4" t="n">
        <v>59</v>
      </c>
      <c r="B88" s="142" t="inlineStr">
        <is>
          <t>14.4.03.03-0002</t>
        </is>
      </c>
      <c r="C88" s="243" t="inlineStr">
        <is>
          <t>Лак битумный: БТ-123</t>
        </is>
      </c>
      <c r="D88" s="244" t="inlineStr">
        <is>
          <t>т</t>
        </is>
      </c>
      <c r="E88" s="142" t="n">
        <v>0.0181</v>
      </c>
      <c r="F88" s="246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4" t="n">
        <v>60</v>
      </c>
      <c r="B89" s="142" t="inlineStr">
        <is>
          <t>01.7.11.07-0032</t>
        </is>
      </c>
      <c r="C89" s="243" t="inlineStr">
        <is>
          <t>Электроды диаметром: 4 мм Э42</t>
        </is>
      </c>
      <c r="D89" s="244" t="inlineStr">
        <is>
          <t>т</t>
        </is>
      </c>
      <c r="E89" s="142" t="n">
        <v>0.0135</v>
      </c>
      <c r="F89" s="246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4" t="n">
        <v>61</v>
      </c>
      <c r="B90" s="142" t="inlineStr">
        <is>
          <t>01.7.15.03-0041</t>
        </is>
      </c>
      <c r="C90" s="243" t="inlineStr">
        <is>
          <t>Болты с гайками и шайбами строительные</t>
        </is>
      </c>
      <c r="D90" s="244" t="inlineStr">
        <is>
          <t>т</t>
        </is>
      </c>
      <c r="E90" s="142" t="n">
        <v>0.0153</v>
      </c>
      <c r="F90" s="246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4" t="n">
        <v>62</v>
      </c>
      <c r="B91" s="142" t="inlineStr">
        <is>
          <t>01.7.15.06-0111</t>
        </is>
      </c>
      <c r="C91" s="243" t="inlineStr">
        <is>
          <t>Гвозди строительные</t>
        </is>
      </c>
      <c r="D91" s="244" t="inlineStr">
        <is>
          <t>т</t>
        </is>
      </c>
      <c r="E91" s="142" t="n">
        <v>0.0105</v>
      </c>
      <c r="F91" s="246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4" t="n">
        <v>63</v>
      </c>
      <c r="B92" s="142" t="inlineStr">
        <is>
          <t>01.2.03.03-0013</t>
        </is>
      </c>
      <c r="C92" s="243" t="inlineStr">
        <is>
          <t>Мастика битумная кровельная горячая</t>
        </is>
      </c>
      <c r="D92" s="244" t="inlineStr">
        <is>
          <t>т</t>
        </is>
      </c>
      <c r="E92" s="142" t="n">
        <v>0.0334</v>
      </c>
      <c r="F92" s="246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4" t="n">
        <v>64</v>
      </c>
      <c r="B93" s="142" t="inlineStr">
        <is>
          <t>999-9950</t>
        </is>
      </c>
      <c r="C93" s="243" t="inlineStr">
        <is>
          <t>Вспомогательные ненормируемые ресурсы (2% от Оплаты труда рабочих)</t>
        </is>
      </c>
      <c r="D93" s="244" t="inlineStr">
        <is>
          <t>руб.</t>
        </is>
      </c>
      <c r="E93" s="142" t="n">
        <v>109.009</v>
      </c>
      <c r="F93" s="246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4" t="n">
        <v>65</v>
      </c>
      <c r="B94" s="142" t="inlineStr">
        <is>
          <t>01.3.02.08-0001</t>
        </is>
      </c>
      <c r="C94" s="243" t="inlineStr">
        <is>
          <t>Кислород технический: газообразный</t>
        </is>
      </c>
      <c r="D94" s="244" t="inlineStr">
        <is>
          <t>м3</t>
        </is>
      </c>
      <c r="E94" s="142" t="n">
        <v>17.0364</v>
      </c>
      <c r="F94" s="246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4" t="n">
        <v>66</v>
      </c>
      <c r="B95" s="142" t="inlineStr">
        <is>
          <t>08.1.02.11-0023</t>
        </is>
      </c>
      <c r="C95" s="243" t="inlineStr">
        <is>
          <t>Поковки простые строительные /скобы, закрепы, хомуты и т,п,/ массой до 1,6 кг</t>
        </is>
      </c>
      <c r="D95" s="244" t="inlineStr">
        <is>
          <t>кг</t>
        </is>
      </c>
      <c r="E95" s="142" t="n">
        <v>6.4</v>
      </c>
      <c r="F95" s="246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4" t="n">
        <v>67</v>
      </c>
      <c r="B96" s="142" t="inlineStr">
        <is>
          <t>01.7.15.07-0014</t>
        </is>
      </c>
      <c r="C96" s="243" t="inlineStr">
        <is>
          <t>Дюбели распорные полипропиленовые</t>
        </is>
      </c>
      <c r="D96" s="244" t="inlineStr">
        <is>
          <t>100 шт</t>
        </is>
      </c>
      <c r="E96" s="142" t="n">
        <v>0.714</v>
      </c>
      <c r="F96" s="246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4" t="n">
        <v>68</v>
      </c>
      <c r="B97" s="142" t="inlineStr">
        <is>
          <t>10.3.02.03-0011</t>
        </is>
      </c>
      <c r="C97" s="243" t="inlineStr">
        <is>
          <t>Припои оловянно-свинцовые бессурьмянистые марки: ПОС30</t>
        </is>
      </c>
      <c r="D97" s="244" t="inlineStr">
        <is>
          <t>кг</t>
        </is>
      </c>
      <c r="E97" s="142" t="n">
        <v>0.7775</v>
      </c>
      <c r="F97" s="246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4" t="n">
        <v>69</v>
      </c>
      <c r="B98" s="142" t="inlineStr">
        <is>
          <t>24.2.06.04-0019</t>
        </is>
      </c>
      <c r="C98" s="243" t="inlineStr">
        <is>
          <t>Муфты хризотилцементные: САМ 9, для напорных труб условным проходом 100 мм</t>
        </is>
      </c>
      <c r="D98" s="244" t="inlineStr">
        <is>
          <t>шт</t>
        </is>
      </c>
      <c r="E98" s="142" t="n">
        <v>6.048</v>
      </c>
      <c r="F98" s="246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4" t="n">
        <v>70</v>
      </c>
      <c r="B99" s="142" t="inlineStr">
        <is>
          <t>25.2.01.01-0001</t>
        </is>
      </c>
      <c r="C99" s="243" t="inlineStr">
        <is>
          <t>Бирки-оконцеватели</t>
        </is>
      </c>
      <c r="D99" s="244" t="inlineStr">
        <is>
          <t>100 шт</t>
        </is>
      </c>
      <c r="E99" s="142" t="n">
        <v>0.7344000000000001</v>
      </c>
      <c r="F99" s="246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4" t="n">
        <v>71</v>
      </c>
      <c r="B100" s="142" t="inlineStr">
        <is>
          <t>04.3.01.09-0014</t>
        </is>
      </c>
      <c r="C100" s="243" t="inlineStr">
        <is>
          <t>Раствор готовый кладочный цементный марки: 100</t>
        </is>
      </c>
      <c r="D100" s="244" t="inlineStr">
        <is>
          <t>м3</t>
        </is>
      </c>
      <c r="E100" s="142" t="n">
        <v>0.0828</v>
      </c>
      <c r="F100" s="246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4" t="n">
        <v>72</v>
      </c>
      <c r="B101" s="142" t="inlineStr">
        <is>
          <t>11.1.03.01-0079</t>
        </is>
      </c>
      <c r="C101" s="243" t="inlineStr">
        <is>
          <t>Бруски обрезные хвойных пород длиной: 4-6,5 м, шириной 75-150 мм, толщиной 40-75 мм, III сорта</t>
        </is>
      </c>
      <c r="D101" s="244" t="inlineStr">
        <is>
          <t>м3</t>
        </is>
      </c>
      <c r="E101" s="142" t="n">
        <v>0.0292</v>
      </c>
      <c r="F101" s="246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4" t="n">
        <v>73</v>
      </c>
      <c r="B102" s="142" t="inlineStr">
        <is>
          <t>14.5.09.02-0002</t>
        </is>
      </c>
      <c r="C102" s="243" t="inlineStr">
        <is>
          <t>Ксилол нефтяной марки А</t>
        </is>
      </c>
      <c r="D102" s="244" t="inlineStr">
        <is>
          <t>т</t>
        </is>
      </c>
      <c r="E102" s="142" t="n">
        <v>0.0038</v>
      </c>
      <c r="F102" s="246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4" t="n">
        <v>74</v>
      </c>
      <c r="B103" s="142" t="inlineStr">
        <is>
          <t>01.2.01.01-0019</t>
        </is>
      </c>
      <c r="C103" s="243" t="inlineStr">
        <is>
          <t>Битумы нефтяные дорожные марки: БНД-60/90, БНД 90/130</t>
        </is>
      </c>
      <c r="D103" s="244" t="inlineStr">
        <is>
          <t>т</t>
        </is>
      </c>
      <c r="E103" s="142" t="n">
        <v>0.0141</v>
      </c>
      <c r="F103" s="246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4" t="n">
        <v>75</v>
      </c>
      <c r="B104" s="142" t="inlineStr">
        <is>
          <t>11.2.13.04-0012</t>
        </is>
      </c>
      <c r="C104" s="243" t="inlineStr">
        <is>
          <t>Щиты: из досок толщиной 40 мм</t>
        </is>
      </c>
      <c r="D104" s="244" t="inlineStr">
        <is>
          <t>м2</t>
        </is>
      </c>
      <c r="E104" s="142" t="n">
        <v>0.4093</v>
      </c>
      <c r="F104" s="246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4" t="n">
        <v>76</v>
      </c>
      <c r="B105" s="142" t="inlineStr">
        <is>
          <t>01.7.07.12-0024</t>
        </is>
      </c>
      <c r="C105" s="243" t="inlineStr">
        <is>
          <t>Пленка полиэтиленовая толщиной: 0,15 мм</t>
        </is>
      </c>
      <c r="D105" s="244" t="inlineStr">
        <is>
          <t>м2</t>
        </is>
      </c>
      <c r="E105" s="142" t="n">
        <v>5.861</v>
      </c>
      <c r="F105" s="246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4" t="n">
        <v>77</v>
      </c>
      <c r="B106" s="142" t="inlineStr">
        <is>
          <t>01.7.11.07-0034</t>
        </is>
      </c>
      <c r="C106" s="243" t="inlineStr">
        <is>
          <t>Электроды диаметром: 4 мм Э42А</t>
        </is>
      </c>
      <c r="D106" s="244" t="inlineStr">
        <is>
          <t>кг</t>
        </is>
      </c>
      <c r="E106" s="142" t="n">
        <v>1.819</v>
      </c>
      <c r="F106" s="246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4" t="n">
        <v>78</v>
      </c>
      <c r="B107" s="142" t="inlineStr">
        <is>
          <t>14.5.09.11-0101</t>
        </is>
      </c>
      <c r="C107" s="243" t="inlineStr">
        <is>
          <t>Уайт-спирит</t>
        </is>
      </c>
      <c r="D107" s="244" t="inlineStr">
        <is>
          <t>т</t>
        </is>
      </c>
      <c r="E107" s="142" t="n">
        <v>0.0027</v>
      </c>
      <c r="F107" s="246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4" t="n">
        <v>79</v>
      </c>
      <c r="B108" s="142" t="inlineStr">
        <is>
          <t>01.7.06.07-0001</t>
        </is>
      </c>
      <c r="C108" s="243" t="inlineStr">
        <is>
          <t>Лента К226</t>
        </is>
      </c>
      <c r="D108" s="244" t="inlineStr">
        <is>
          <t>100 м</t>
        </is>
      </c>
      <c r="E108" s="142" t="n">
        <v>0.1482</v>
      </c>
      <c r="F108" s="246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4" t="n">
        <v>80</v>
      </c>
      <c r="B109" s="142" t="inlineStr">
        <is>
          <t>01.7.03.01-0001</t>
        </is>
      </c>
      <c r="C109" s="243" t="inlineStr">
        <is>
          <t>Вода</t>
        </is>
      </c>
      <c r="D109" s="244" t="inlineStr">
        <is>
          <t>м3</t>
        </is>
      </c>
      <c r="E109" s="142" t="n">
        <v>6.6141</v>
      </c>
      <c r="F109" s="246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4" t="n">
        <v>81</v>
      </c>
      <c r="B110" s="142" t="inlineStr">
        <is>
          <t>01.3.02.09-0022</t>
        </is>
      </c>
      <c r="C110" s="243" t="inlineStr">
        <is>
          <t>Пропан-бутан, смесь техническая</t>
        </is>
      </c>
      <c r="D110" s="244" t="inlineStr">
        <is>
          <t>кг</t>
        </is>
      </c>
      <c r="E110" s="142" t="n">
        <v>2.5923</v>
      </c>
      <c r="F110" s="246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4" t="n">
        <v>82</v>
      </c>
      <c r="B111" s="142" t="inlineStr">
        <is>
          <t>04.3.01.12-0003</t>
        </is>
      </c>
      <c r="C111" s="243" t="inlineStr">
        <is>
          <t>Раствор готовый кладочный цементно-известковый марки: 50</t>
        </is>
      </c>
      <c r="D111" s="244" t="inlineStr">
        <is>
          <t>м3</t>
        </is>
      </c>
      <c r="E111" s="142" t="n">
        <v>0.024</v>
      </c>
      <c r="F111" s="246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4" t="n">
        <v>83</v>
      </c>
      <c r="B112" s="142" t="inlineStr">
        <is>
          <t>01.7.15.14-0165</t>
        </is>
      </c>
      <c r="C112" s="243" t="inlineStr">
        <is>
          <t>Шурупы с полукруглой головкой: 4x40 мм</t>
        </is>
      </c>
      <c r="D112" s="244" t="inlineStr">
        <is>
          <t>т</t>
        </is>
      </c>
      <c r="E112" s="142" t="n">
        <v>0.001</v>
      </c>
      <c r="F112" s="246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4" t="n">
        <v>84</v>
      </c>
      <c r="B113" s="142" t="inlineStr">
        <is>
          <t>01.7.06.05-0041</t>
        </is>
      </c>
      <c r="C113" s="243" t="inlineStr">
        <is>
          <t>Лента изоляционная прорезиненная односторонняя ширина 20 мм, толщина 0,25-0,35 мм</t>
        </is>
      </c>
      <c r="D113" s="244" t="inlineStr">
        <is>
          <t>кг</t>
        </is>
      </c>
      <c r="E113" s="142" t="n">
        <v>0.288</v>
      </c>
      <c r="F113" s="246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4" t="n">
        <v>85</v>
      </c>
      <c r="B114" s="142" t="inlineStr">
        <is>
          <t>01.7.15.03-0042</t>
        </is>
      </c>
      <c r="C114" s="243" t="inlineStr">
        <is>
          <t>Болты с гайками и шайбами строительные</t>
        </is>
      </c>
      <c r="D114" s="244" t="inlineStr">
        <is>
          <t>кг</t>
        </is>
      </c>
      <c r="E114" s="142" t="n">
        <v>0.8928</v>
      </c>
      <c r="F114" s="246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4" t="n">
        <v>86</v>
      </c>
      <c r="B115" s="142" t="inlineStr">
        <is>
          <t>03.1.02.03-0011</t>
        </is>
      </c>
      <c r="C115" s="243" t="inlineStr">
        <is>
          <t>Известь строительная: негашеная комовая, сорт I</t>
        </is>
      </c>
      <c r="D115" s="244" t="inlineStr">
        <is>
          <t>т</t>
        </is>
      </c>
      <c r="E115" s="142" t="n">
        <v>0.01</v>
      </c>
      <c r="F115" s="246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4" t="n">
        <v>87</v>
      </c>
      <c r="B116" s="142" t="inlineStr">
        <is>
          <t>14.4.03.17-0101</t>
        </is>
      </c>
      <c r="C116" s="243" t="inlineStr">
        <is>
          <t>Лаки канифольные, марки КФ-965</t>
        </is>
      </c>
      <c r="D116" s="244" t="inlineStr">
        <is>
          <t>т</t>
        </is>
      </c>
      <c r="E116" s="142" t="n">
        <v>0.0001</v>
      </c>
      <c r="F116" s="246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4" t="n">
        <v>88</v>
      </c>
      <c r="B117" s="142" t="inlineStr">
        <is>
          <t>01.3.01.03-0002</t>
        </is>
      </c>
      <c r="C117" s="243" t="inlineStr">
        <is>
          <t>Керосин для технических целей марок КТ-1, КТ-2</t>
        </is>
      </c>
      <c r="D117" s="244" t="inlineStr">
        <is>
          <t>т</t>
        </is>
      </c>
      <c r="E117" s="142" t="n">
        <v>0.0024</v>
      </c>
      <c r="F117" s="246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4" t="n">
        <v>89</v>
      </c>
      <c r="B118" s="142" t="inlineStr">
        <is>
          <t>08.3.03.06-0002</t>
        </is>
      </c>
      <c r="C118" s="243" t="inlineStr">
        <is>
          <t>Проволока горячекатаная в мотках, диаметром 6,3-6,5 мм</t>
        </is>
      </c>
      <c r="D118" s="244" t="inlineStr">
        <is>
          <t>т</t>
        </is>
      </c>
      <c r="E118" s="142" t="n">
        <v>0.0012</v>
      </c>
      <c r="F118" s="246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4" t="n">
        <v>90</v>
      </c>
      <c r="B119" s="142" t="inlineStr">
        <is>
          <t>01.3.01.02-0002</t>
        </is>
      </c>
      <c r="C119" s="243" t="inlineStr">
        <is>
          <t>Вазелин технический</t>
        </is>
      </c>
      <c r="D119" s="244" t="inlineStr">
        <is>
          <t>кг</t>
        </is>
      </c>
      <c r="E119" s="142" t="n">
        <v>0.07199999999999999</v>
      </c>
      <c r="F119" s="246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4" t="n">
        <v>91</v>
      </c>
      <c r="B120" s="142" t="inlineStr">
        <is>
          <t>01.7.11.07-0035</t>
        </is>
      </c>
      <c r="C120" s="243" t="inlineStr">
        <is>
          <t>Электроды диаметром: 4 мм Э46</t>
        </is>
      </c>
      <c r="D120" s="244" t="inlineStr">
        <is>
          <t>т</t>
        </is>
      </c>
      <c r="E120" s="142" t="n">
        <v>0.0003</v>
      </c>
      <c r="F120" s="246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4" t="n">
        <v>92</v>
      </c>
      <c r="B121" s="142" t="inlineStr">
        <is>
          <t>08.3.11.01-0091</t>
        </is>
      </c>
      <c r="C121" s="243" t="inlineStr">
        <is>
          <t>Швеллеры № 40 из стали марки: Ст0</t>
        </is>
      </c>
      <c r="D121" s="244" t="inlineStr">
        <is>
          <t>т</t>
        </is>
      </c>
      <c r="E121" s="142" t="n">
        <v>0.0005999999999999999</v>
      </c>
      <c r="F121" s="246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4" t="n">
        <v>93</v>
      </c>
      <c r="B122" s="142" t="inlineStr">
        <is>
          <t>01.7.20.04-0005</t>
        </is>
      </c>
      <c r="C122" s="243" t="inlineStr">
        <is>
          <t>Нитки швейные</t>
        </is>
      </c>
      <c r="D122" s="244" t="inlineStr">
        <is>
          <t>кг</t>
        </is>
      </c>
      <c r="E122" s="142" t="n">
        <v>0.0144</v>
      </c>
      <c r="F122" s="246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4" t="n">
        <v>94</v>
      </c>
      <c r="B123" s="142" t="inlineStr">
        <is>
          <t>14.5.09.07-0029</t>
        </is>
      </c>
      <c r="C123" s="243" t="inlineStr">
        <is>
          <t>Растворитель марки: Р-4</t>
        </is>
      </c>
      <c r="D123" s="244" t="inlineStr">
        <is>
          <t>т</t>
        </is>
      </c>
      <c r="E123" s="142" t="n">
        <v>0.0002</v>
      </c>
      <c r="F123" s="246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4" t="n">
        <v>95</v>
      </c>
      <c r="B124" s="142" t="inlineStr">
        <is>
          <t>01.2.01.02-0054</t>
        </is>
      </c>
      <c r="C124" s="243" t="inlineStr">
        <is>
          <t>Битумы нефтяные строительные марки: БН-90/10</t>
        </is>
      </c>
      <c r="D124" s="244" t="inlineStr">
        <is>
          <t>т</t>
        </is>
      </c>
      <c r="E124" s="142" t="n">
        <v>0.0012</v>
      </c>
      <c r="F124" s="246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4" t="n">
        <v>96</v>
      </c>
      <c r="B125" s="142" t="inlineStr">
        <is>
          <t>07.2.07.12-0020</t>
        </is>
      </c>
      <c r="C125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4" t="inlineStr">
        <is>
          <t>т</t>
        </is>
      </c>
      <c r="E125" s="142" t="n">
        <v>0.0002</v>
      </c>
      <c r="F125" s="246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4" t="n">
        <v>97</v>
      </c>
      <c r="B126" s="142" t="inlineStr">
        <is>
          <t>01.7.15.14-0043</t>
        </is>
      </c>
      <c r="C126" s="243" t="inlineStr">
        <is>
          <t>Шуруп самонарезающий: (LN) 3,5/11 мм</t>
        </is>
      </c>
      <c r="D126" s="244" t="inlineStr">
        <is>
          <t>100 шт</t>
        </is>
      </c>
      <c r="E126" s="142" t="n">
        <v>0.714</v>
      </c>
      <c r="F126" s="246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4" t="n">
        <v>98</v>
      </c>
      <c r="B127" s="142" t="inlineStr">
        <is>
          <t>11.1.03.01-0077</t>
        </is>
      </c>
      <c r="C127" s="243" t="inlineStr">
        <is>
          <t>Бруски обрезные хвойных пород длиной: 4-6,5 м, шириной 75-150 мм, толщиной 40-75 мм, I сорта</t>
        </is>
      </c>
      <c r="D127" s="244" t="inlineStr">
        <is>
          <t>м3</t>
        </is>
      </c>
      <c r="E127" s="142" t="n">
        <v>0.0004</v>
      </c>
      <c r="F127" s="246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4" t="n">
        <v>99</v>
      </c>
      <c r="B128" s="142" t="inlineStr">
        <is>
          <t>01.7.02.09-0002</t>
        </is>
      </c>
      <c r="C128" s="243" t="inlineStr">
        <is>
          <t>Шпагат бумажный</t>
        </is>
      </c>
      <c r="D128" s="244" t="inlineStr">
        <is>
          <t>кг</t>
        </is>
      </c>
      <c r="E128" s="142" t="n">
        <v>0.036</v>
      </c>
      <c r="F128" s="246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4" t="n">
        <v>100</v>
      </c>
      <c r="B129" s="142" t="inlineStr">
        <is>
          <t>08.2.02.11-0007</t>
        </is>
      </c>
      <c r="C129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4" t="inlineStr">
        <is>
          <t>10 м</t>
        </is>
      </c>
      <c r="E129" s="142" t="n">
        <v>0.0064</v>
      </c>
      <c r="F129" s="246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4" t="n"/>
      <c r="B130" s="244" t="n"/>
      <c r="C130" s="243" t="inlineStr">
        <is>
          <t>Итого прочие материалы</t>
        </is>
      </c>
      <c r="D130" s="244" t="n"/>
      <c r="E130" s="139" t="n"/>
      <c r="F130" s="246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4" t="n"/>
      <c r="B131" s="244" t="n"/>
      <c r="C131" s="232" t="inlineStr">
        <is>
          <t>Итого по разделу «Материалы»</t>
        </is>
      </c>
      <c r="D131" s="244" t="n"/>
      <c r="E131" s="245" t="n"/>
      <c r="F131" s="246" t="n"/>
      <c r="G131" s="30">
        <f>G72+G130</f>
        <v/>
      </c>
      <c r="H131" s="247">
        <f>G131/$G$131</f>
        <v/>
      </c>
      <c r="I131" s="30" t="n"/>
      <c r="J131" s="30">
        <f>J72+J130</f>
        <v/>
      </c>
    </row>
    <row r="132" ht="13.7" customFormat="1" customHeight="1" s="12">
      <c r="A132" s="244" t="n"/>
      <c r="B132" s="244" t="n"/>
      <c r="C132" s="243" t="inlineStr">
        <is>
          <t>ИТОГО ПО РМ</t>
        </is>
      </c>
      <c r="D132" s="244" t="n"/>
      <c r="E132" s="245" t="n"/>
      <c r="F132" s="246" t="n"/>
      <c r="G132" s="30">
        <f>G15+G53+G131</f>
        <v/>
      </c>
      <c r="H132" s="247" t="n"/>
      <c r="I132" s="30" t="n"/>
      <c r="J132" s="30">
        <f>J15+J53+J131</f>
        <v/>
      </c>
    </row>
    <row r="133" ht="13.7" customFormat="1" customHeight="1" s="12">
      <c r="A133" s="244" t="n"/>
      <c r="B133" s="244" t="n"/>
      <c r="C133" s="243" t="inlineStr">
        <is>
          <t>Накладные расходы</t>
        </is>
      </c>
      <c r="D133" s="140">
        <f>ROUND(G133/(G$17+$G$15),2)</f>
        <v/>
      </c>
      <c r="E133" s="245" t="n"/>
      <c r="F133" s="246" t="n"/>
      <c r="G133" s="30" t="n">
        <v>11652.14</v>
      </c>
      <c r="H133" s="247" t="n"/>
      <c r="I133" s="30" t="n"/>
      <c r="J133" s="30">
        <f>ROUND(D133*(J15+J17),2)</f>
        <v/>
      </c>
    </row>
    <row r="134" ht="13.7" customFormat="1" customHeight="1" s="12">
      <c r="A134" s="244" t="n"/>
      <c r="B134" s="244" t="n"/>
      <c r="C134" s="243" t="inlineStr">
        <is>
          <t>Сметная прибыль</t>
        </is>
      </c>
      <c r="D134" s="140">
        <f>ROUND(G134/(G$15+G$17),2)</f>
        <v/>
      </c>
      <c r="E134" s="245" t="n"/>
      <c r="F134" s="246" t="n"/>
      <c r="G134" s="30" t="n">
        <v>7940.92</v>
      </c>
      <c r="H134" s="247" t="n"/>
      <c r="I134" s="30" t="n"/>
      <c r="J134" s="30">
        <f>ROUND(D134*(J15+J17),2)</f>
        <v/>
      </c>
    </row>
    <row r="135" ht="13.7" customFormat="1" customHeight="1" s="12">
      <c r="A135" s="244" t="n"/>
      <c r="B135" s="244" t="n"/>
      <c r="C135" s="243" t="inlineStr">
        <is>
          <t>Итого СМР (с НР и СП)</t>
        </is>
      </c>
      <c r="D135" s="244" t="n"/>
      <c r="E135" s="245" t="n"/>
      <c r="F135" s="246" t="n"/>
      <c r="G135" s="30">
        <f>G15+G53+G131+G133+G134</f>
        <v/>
      </c>
      <c r="H135" s="247" t="n"/>
      <c r="I135" s="30" t="n"/>
      <c r="J135" s="30">
        <f>J15+J53+J131+J133+J134</f>
        <v/>
      </c>
    </row>
    <row r="136" ht="13.7" customFormat="1" customHeight="1" s="12">
      <c r="A136" s="244" t="n"/>
      <c r="B136" s="244" t="n"/>
      <c r="C136" s="243" t="inlineStr">
        <is>
          <t>ВСЕГО СМР + ОБОРУДОВАНИЕ</t>
        </is>
      </c>
      <c r="D136" s="244" t="n"/>
      <c r="E136" s="245" t="n"/>
      <c r="F136" s="246" t="n"/>
      <c r="G136" s="30">
        <f>G135+G59</f>
        <v/>
      </c>
      <c r="H136" s="247" t="n"/>
      <c r="I136" s="30" t="n"/>
      <c r="J136" s="30">
        <f>J135+J59</f>
        <v/>
      </c>
    </row>
    <row r="137" ht="34.5" customFormat="1" customHeight="1" s="12">
      <c r="A137" s="244" t="n"/>
      <c r="B137" s="244" t="n"/>
      <c r="C137" s="243" t="inlineStr">
        <is>
          <t>ИТОГО ПОКАЗАТЕЛЬ НА ЕД. ИЗМ.</t>
        </is>
      </c>
      <c r="D137" s="244" t="inlineStr">
        <is>
          <t>1 ед.</t>
        </is>
      </c>
      <c r="E137" s="245" t="n">
        <v>1</v>
      </c>
      <c r="F137" s="246" t="n"/>
      <c r="G137" s="30">
        <f>G136/E137</f>
        <v/>
      </c>
      <c r="H137" s="247" t="n"/>
      <c r="I137" s="30" t="n"/>
      <c r="J137" s="30">
        <f>J136/E137</f>
        <v/>
      </c>
    </row>
    <row r="138" ht="34.5" customFormat="1" customHeight="1" s="12">
      <c r="A138" s="194" t="n"/>
      <c r="B138" s="194" t="n"/>
      <c r="C138" s="236" t="n"/>
      <c r="D138" s="194" t="n"/>
      <c r="E138" s="214" t="n"/>
      <c r="F138" s="215" t="n"/>
      <c r="G138" s="49" t="n"/>
      <c r="H138" s="216" t="n"/>
      <c r="I138" s="49" t="n"/>
      <c r="J138" s="49" t="n"/>
    </row>
    <row r="140" ht="13.7" customFormat="1" customHeight="1" s="12">
      <c r="A140" s="4" t="inlineStr">
        <is>
          <t>Составил ______________________    Д.Ю. Нефедова</t>
        </is>
      </c>
      <c r="F140" s="191" t="n"/>
    </row>
    <row r="141" ht="13.7" customFormat="1" customHeight="1" s="12">
      <c r="A141" s="31" t="inlineStr">
        <is>
          <t xml:space="preserve">                         (подпись, инициалы, фамилия)</t>
        </is>
      </c>
      <c r="F141" s="191" t="n"/>
    </row>
    <row r="142" ht="13.7" customFormat="1" customHeight="1" s="12">
      <c r="A142" s="4" t="n"/>
      <c r="F142" s="191" t="n"/>
    </row>
    <row r="143" ht="13.7" customFormat="1" customHeight="1" s="12">
      <c r="A143" s="4" t="inlineStr">
        <is>
          <t>Проверил ______________________        А.В. Костянецкая</t>
        </is>
      </c>
      <c r="F143" s="191" t="n"/>
    </row>
    <row r="144" ht="13.7" customFormat="1" customHeight="1" s="12">
      <c r="A144" s="31" t="inlineStr">
        <is>
          <t xml:space="preserve">                        (подпись, инициалы, фамилия)</t>
        </is>
      </c>
      <c r="F144" s="191" t="n"/>
    </row>
  </sheetData>
  <mergeCells count="21">
    <mergeCell ref="F10:G10"/>
    <mergeCell ref="B55:H55"/>
    <mergeCell ref="A4:J4"/>
    <mergeCell ref="C10:C11"/>
    <mergeCell ref="H2:J2"/>
    <mergeCell ref="E10:E11"/>
    <mergeCell ref="A7:H7"/>
    <mergeCell ref="B62:H62"/>
    <mergeCell ref="B16:H16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3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КТП  блочного типа (бетонные, сэндвич-панели) 6-20 кВ, мощность 63 кВА, кол-во трансформаторов 2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4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2" t="n"/>
      <c r="C10" s="243" t="inlineStr">
        <is>
          <t>ИТОГО ИНЖЕНЕРНОЕ ОБОРУДОВАНИЕ</t>
        </is>
      </c>
      <c r="D10" s="232" t="n"/>
      <c r="E10" s="103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33" customHeight="1">
      <c r="A12" s="244" t="n">
        <v>1</v>
      </c>
      <c r="B12" s="193">
        <f>'Прил.5 Расчет СМР и ОБ'!B56</f>
        <v/>
      </c>
      <c r="C12" s="243">
        <f>'Прил.5 Расчет СМР и ОБ'!C56</f>
        <v/>
      </c>
      <c r="D12" s="244">
        <f>'Прил.5 Расчет СМР и ОБ'!D56</f>
        <v/>
      </c>
      <c r="E12" s="139">
        <f>'Прил.5 Расчет СМР и ОБ'!E56</f>
        <v/>
      </c>
      <c r="F12" s="246">
        <f>'Прил.5 Расчет СМР и ОБ'!F56</f>
        <v/>
      </c>
      <c r="G12" s="30">
        <f>ROUND(E12*F12,2)</f>
        <v/>
      </c>
    </row>
    <row r="13" ht="25.5" customHeight="1">
      <c r="A13" s="244" t="n"/>
      <c r="B13" s="243" t="n"/>
      <c r="C13" s="243" t="inlineStr">
        <is>
          <t>ИТОГО ТЕХНОЛОГИЧЕСКОЕ ОБОРУДОВАНИЕ</t>
        </is>
      </c>
      <c r="D13" s="243" t="n"/>
      <c r="E13" s="261" t="n"/>
      <c r="F13" s="246" t="n"/>
      <c r="G13" s="30">
        <f>SUM(G12:G12)</f>
        <v/>
      </c>
    </row>
    <row r="14" ht="19.5" customHeight="1">
      <c r="A14" s="244" t="n"/>
      <c r="B14" s="243" t="n"/>
      <c r="C14" s="243" t="inlineStr">
        <is>
          <t>Всего по разделу «Оборудование»</t>
        </is>
      </c>
      <c r="D14" s="243" t="n"/>
      <c r="E14" s="261" t="n"/>
      <c r="F14" s="246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41.570312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24.6" customHeight="1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 ед</t>
        </is>
      </c>
      <c r="D6" s="220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 ht="41.45" customHeight="1">
      <c r="A11" s="244" t="inlineStr">
        <is>
          <t>Э3-03-2</t>
        </is>
      </c>
      <c r="B11" s="244" t="inlineStr">
        <is>
          <t xml:space="preserve">УНЦ КТП  блочного типа (бетонные, сэндвич-панели) 6-20 кВ </t>
        </is>
      </c>
      <c r="C11" s="167">
        <f>D5</f>
        <v/>
      </c>
      <c r="D11" s="3">
        <f>'Прил.4 РМ'!C41/1000</f>
        <v/>
      </c>
      <c r="E11" s="166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0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C20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25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7" t="n">
        <v>0.002</v>
      </c>
    </row>
    <row r="19" ht="15.7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9" t="n"/>
      <c r="D10" s="229" t="n"/>
      <c r="E10" s="322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3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5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07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2025-01-24T12:19:28Z</dcterms:modified>
  <cp:lastModifiedBy>112</cp:lastModifiedBy>
</cp:coreProperties>
</file>