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B:\GitHub\BetterStone\"/>
    </mc:Choice>
  </mc:AlternateContent>
  <xr:revisionPtr revIDLastSave="0" documentId="13_ncr:1_{CC57C0BF-E301-4204-863E-D1204DB745D0}" xr6:coauthVersionLast="47" xr6:coauthVersionMax="47" xr10:uidLastSave="{00000000-0000-0000-0000-000000000000}"/>
  <bookViews>
    <workbookView xWindow="-120" yWindow="-120" windowWidth="29040" windowHeight="15225" tabRatio="708" xr2:uid="{00000000-000D-0000-FFFF-FFFF00000000}"/>
  </bookViews>
  <sheets>
    <sheet name="Distribu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8" i="1" l="1"/>
  <c r="N9" i="1"/>
  <c r="O9" i="1" s="1"/>
  <c r="N11" i="1"/>
  <c r="O11" i="1" s="1"/>
  <c r="N12" i="1"/>
  <c r="N13" i="1"/>
  <c r="N14" i="1"/>
  <c r="N15" i="1"/>
  <c r="N16" i="1"/>
  <c r="N17" i="1"/>
  <c r="O17" i="1" s="1"/>
  <c r="O18" i="1"/>
  <c r="O15" i="1"/>
  <c r="O16" i="1"/>
  <c r="O19" i="1"/>
  <c r="O14" i="1"/>
  <c r="O13" i="1"/>
  <c r="O12" i="1"/>
  <c r="N19" i="1"/>
  <c r="M26" i="1"/>
  <c r="M22" i="1"/>
  <c r="M21" i="1"/>
  <c r="O21" i="1"/>
  <c r="O23" i="1"/>
  <c r="K5" i="1"/>
  <c r="K6" i="1"/>
  <c r="K7" i="1"/>
  <c r="K4" i="1"/>
  <c r="M51" i="1"/>
  <c r="K51" i="1" l="1"/>
  <c r="K48" i="1"/>
  <c r="K47" i="1"/>
  <c r="K50" i="1"/>
  <c r="M29" i="1"/>
  <c r="M30" i="1"/>
  <c r="M28" i="1"/>
  <c r="K29" i="1"/>
  <c r="K9" i="1" l="1"/>
  <c r="K11" i="1"/>
  <c r="K12" i="1"/>
  <c r="K13" i="1"/>
  <c r="K14" i="1"/>
  <c r="K15" i="1"/>
  <c r="N50" i="1" s="1"/>
  <c r="K16" i="1"/>
  <c r="K17" i="1"/>
  <c r="K18" i="1"/>
  <c r="K19" i="1"/>
  <c r="K20" i="1"/>
  <c r="M20" i="1"/>
  <c r="K21" i="1"/>
  <c r="K22" i="1"/>
  <c r="K23" i="1"/>
  <c r="M23" i="1"/>
  <c r="K24" i="1"/>
  <c r="M24" i="1"/>
  <c r="K25" i="1"/>
  <c r="M25" i="1"/>
  <c r="K26" i="1"/>
  <c r="K27" i="1"/>
  <c r="M27" i="1"/>
  <c r="K28" i="1"/>
  <c r="K30" i="1"/>
  <c r="K31" i="1"/>
  <c r="M31" i="1"/>
  <c r="K32" i="1"/>
  <c r="M32" i="1"/>
  <c r="K33" i="1"/>
  <c r="M33" i="1"/>
  <c r="K34" i="1"/>
  <c r="M34" i="1"/>
  <c r="K35" i="1"/>
  <c r="N35" i="1" s="1"/>
  <c r="M35" i="1"/>
  <c r="K36" i="1"/>
  <c r="N36" i="1" s="1"/>
  <c r="M36" i="1"/>
  <c r="K37" i="1"/>
  <c r="M37" i="1"/>
  <c r="K38" i="1"/>
  <c r="M38" i="1"/>
  <c r="K39" i="1"/>
  <c r="N39" i="1" s="1"/>
  <c r="M39" i="1"/>
  <c r="K40" i="1"/>
  <c r="M40" i="1"/>
  <c r="K41" i="1"/>
  <c r="M41" i="1"/>
  <c r="K42" i="1"/>
  <c r="M42" i="1"/>
  <c r="K43" i="1"/>
  <c r="M43" i="1"/>
  <c r="K44" i="1"/>
  <c r="M44" i="1"/>
  <c r="K45" i="1"/>
  <c r="M45" i="1"/>
  <c r="K46" i="1"/>
  <c r="M46" i="1"/>
  <c r="M47" i="1"/>
  <c r="N48" i="1"/>
  <c r="M48" i="1"/>
  <c r="K49" i="1"/>
  <c r="M49" i="1"/>
  <c r="M50" i="1"/>
  <c r="K52" i="1"/>
  <c r="M52" i="1"/>
  <c r="K53" i="1"/>
  <c r="M53" i="1"/>
  <c r="K54" i="1"/>
  <c r="M54" i="1"/>
  <c r="K55" i="1"/>
  <c r="M55" i="1"/>
  <c r="K56" i="1"/>
  <c r="M56" i="1"/>
  <c r="K57" i="1"/>
  <c r="M57" i="1"/>
  <c r="K58" i="1"/>
  <c r="M58" i="1"/>
  <c r="K59" i="1"/>
  <c r="M59" i="1"/>
  <c r="K60" i="1"/>
  <c r="M60" i="1"/>
  <c r="K61" i="1"/>
  <c r="N61" i="1" s="1"/>
  <c r="M61" i="1"/>
  <c r="K62" i="1"/>
  <c r="M62" i="1"/>
  <c r="K63" i="1"/>
  <c r="M63" i="1"/>
  <c r="K64" i="1"/>
  <c r="N64" i="1" s="1"/>
  <c r="M64" i="1"/>
  <c r="K65" i="1"/>
  <c r="M65" i="1"/>
  <c r="K66" i="1"/>
  <c r="M66" i="1"/>
  <c r="K67" i="1"/>
  <c r="M67" i="1"/>
  <c r="K68" i="1"/>
  <c r="M68" i="1"/>
  <c r="K69" i="1"/>
  <c r="M69" i="1"/>
  <c r="K70" i="1"/>
  <c r="M70" i="1"/>
  <c r="N45" i="1" l="1"/>
  <c r="N33" i="1"/>
  <c r="O33" i="1" s="1"/>
  <c r="N54" i="1"/>
  <c r="O54" i="1" s="1"/>
  <c r="N69" i="1"/>
  <c r="N43" i="1"/>
  <c r="N37" i="1"/>
  <c r="O36" i="1" s="1"/>
  <c r="N31" i="1"/>
  <c r="O31" i="1" s="1"/>
  <c r="N23" i="1"/>
  <c r="N63" i="1"/>
  <c r="N59" i="1"/>
  <c r="N40" i="1"/>
  <c r="R9" i="1" s="1"/>
  <c r="N29" i="1"/>
  <c r="N51" i="1"/>
  <c r="N25" i="1"/>
  <c r="O50" i="1"/>
  <c r="N32" i="1"/>
  <c r="O32" i="1" s="1"/>
  <c r="N57" i="1"/>
  <c r="N47" i="1"/>
  <c r="O47" i="1" s="1"/>
  <c r="N30" i="1"/>
  <c r="O30" i="1" s="1"/>
  <c r="N21" i="1"/>
  <c r="N70" i="1"/>
  <c r="O69" i="1" s="1"/>
  <c r="N62" i="1"/>
  <c r="O62" i="1" s="1"/>
  <c r="N49" i="1"/>
  <c r="O49" i="1" s="1"/>
  <c r="N41" i="1"/>
  <c r="O40" i="1" s="1"/>
  <c r="N20" i="1"/>
  <c r="N53" i="1"/>
  <c r="N44" i="1"/>
  <c r="N68" i="1"/>
  <c r="N52" i="1"/>
  <c r="N58" i="1"/>
  <c r="N55" i="1"/>
  <c r="O55" i="1" s="1"/>
  <c r="N24" i="1"/>
  <c r="N28" i="1"/>
  <c r="N66" i="1"/>
  <c r="N56" i="1"/>
  <c r="N27" i="1"/>
  <c r="N65" i="1"/>
  <c r="O64" i="1" s="1"/>
  <c r="N42" i="1"/>
  <c r="N60" i="1"/>
  <c r="O60" i="1" s="1"/>
  <c r="N26" i="1"/>
  <c r="N38" i="1"/>
  <c r="O38" i="1" s="1"/>
  <c r="N67" i="1"/>
  <c r="N22" i="1"/>
  <c r="N34" i="1"/>
  <c r="O34" i="1" s="1"/>
  <c r="N46" i="1"/>
  <c r="R17" i="1" l="1"/>
  <c r="O26" i="1"/>
  <c r="O58" i="1"/>
  <c r="O52" i="1"/>
  <c r="O42" i="1"/>
  <c r="R13" i="1"/>
  <c r="R15" i="1"/>
  <c r="O56" i="1"/>
  <c r="R12" i="1"/>
  <c r="O67" i="1"/>
  <c r="O28" i="1"/>
  <c r="R16" i="1"/>
  <c r="R11" i="1"/>
  <c r="R18" i="1"/>
  <c r="O45" i="1"/>
  <c r="R14" i="1"/>
  <c r="S11" i="1" l="1"/>
  <c r="T11" i="1" s="1"/>
  <c r="S14" i="1"/>
  <c r="T14" i="1" s="1"/>
  <c r="S15" i="1"/>
  <c r="T15" i="1" s="1"/>
  <c r="S16" i="1"/>
  <c r="T16" i="1" s="1"/>
  <c r="S17" i="1"/>
  <c r="T17" i="1" s="1"/>
  <c r="S18" i="1"/>
  <c r="T18" i="1" s="1"/>
  <c r="S9" i="1"/>
  <c r="T9" i="1" s="1"/>
  <c r="S13" i="1"/>
  <c r="T13" i="1" s="1"/>
  <c r="S12" i="1"/>
  <c r="T12" i="1" s="1"/>
  <c r="S20" i="1" l="1"/>
  <c r="S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tc={C14907A7-C598-46EF-96C3-D8461B1C75CB}</author>
    <author>tc={52EDBCD6-7D99-4854-A0C6-E0BE83A48125}</author>
    <author>tc={8FEAE09E-7600-4177-9862-6223C09EE59E}</author>
    <author>tc={5060B4C9-1346-48A9-B0D2-68FB9501E98B}</author>
  </authors>
  <commentList>
    <comment ref="F3" authorId="0" shapeId="0" xr:uid="{C14907A7-C598-46EF-96C3-D8461B1C75CB}">
      <text>
        <t>[Threaded comment]
Your version of Excel allows you to read this threaded comment; however, any edits to it will get removed if the file is opened in a newer version of Excel. Learn more: https://go.microsoft.com/fwlink/?linkid=870924
Comment:
    Mined Ore Ratio</t>
      </text>
    </comment>
    <comment ref="S11" authorId="1" shapeId="0" xr:uid="{52EDBCD6-7D99-4854-A0C6-E0BE83A48125}">
      <text>
        <t>[Threaded comment]
Your version of Excel allows you to read this threaded comment; however, any edits to it will get removed if the file is opened in a newer version of Excel. Learn more: https://go.microsoft.com/fwlink/?linkid=870924
Comment:
    I added a magic + (K6/30) bc all stone has nickel</t>
      </text>
    </comment>
    <comment ref="S14" authorId="2" shapeId="0" xr:uid="{8FEAE09E-7600-4177-9862-6223C09EE59E}">
      <text>
        <t>[Threaded comment]
Your version of Excel allows you to read this threaded comment; however, any edits to it will get removed if the file is opened in a newer version of Excel. Learn more: https://go.microsoft.com/fwlink/?linkid=870924
Comment:
    Added a magic +(J7/10) bc all stone has silicon</t>
      </text>
    </comment>
    <comment ref="C20" authorId="3" shapeId="0" xr:uid="{5060B4C9-1346-48A9-B0D2-68FB9501E98B}">
      <text>
        <t>[Threaded comment]
Your version of Excel allows you to read this threaded comment; however, any edits to it will get removed if the file is opened in a newer version of Excel. Learn more: https://go.microsoft.com/fwlink/?linkid=870924
Comment:
    No longer changed by mod.</t>
      </text>
    </comment>
  </commentList>
</comments>
</file>

<file path=xl/sharedStrings.xml><?xml version="1.0" encoding="utf-8"?>
<sst xmlns="http://schemas.openxmlformats.org/spreadsheetml/2006/main" count="269" uniqueCount="131">
  <si>
    <t>Ore Input:Output Ratios</t>
  </si>
  <si>
    <t>Input</t>
  </si>
  <si>
    <t>Output</t>
  </si>
  <si>
    <t>Notes</t>
  </si>
  <si>
    <t>Voxel</t>
  </si>
  <si>
    <t>Ore</t>
  </si>
  <si>
    <t>Mol.</t>
  </si>
  <si>
    <t>L or S?</t>
  </si>
  <si>
    <t>Cnt</t>
  </si>
  <si>
    <t>Spd</t>
  </si>
  <si>
    <t>Ingot</t>
  </si>
  <si>
    <t>Pct</t>
  </si>
  <si>
    <t>VANILLA</t>
  </si>
  <si>
    <t>Stone_01</t>
  </si>
  <si>
    <t>Stone</t>
  </si>
  <si>
    <t>[x]</t>
  </si>
  <si>
    <t>Game</t>
  </si>
  <si>
    <t>x</t>
  </si>
  <si>
    <t>Stone_XX</t>
  </si>
  <si>
    <t>n/a</t>
  </si>
  <si>
    <t>Scrap Iron</t>
  </si>
  <si>
    <t>Fe</t>
  </si>
  <si>
    <t>Iron</t>
  </si>
  <si>
    <t>Iron_01</t>
  </si>
  <si>
    <r>
      <rPr>
        <sz val="8"/>
        <color indexed="10"/>
        <rFont val="Arial"/>
        <family val="2"/>
        <charset val="134"/>
      </rPr>
      <t xml:space="preserve">*Overwritten: </t>
    </r>
    <r>
      <rPr>
        <b/>
        <sz val="8"/>
        <color indexed="10"/>
        <rFont val="Arial"/>
        <family val="2"/>
        <charset val="134"/>
      </rPr>
      <t>Icy Iron</t>
    </r>
  </si>
  <si>
    <t>Iron_02</t>
  </si>
  <si>
    <r>
      <rPr>
        <sz val="8"/>
        <color indexed="10"/>
        <rFont val="Arial"/>
        <family val="2"/>
        <charset val="134"/>
      </rPr>
      <t xml:space="preserve">*Overwritten: </t>
    </r>
    <r>
      <rPr>
        <b/>
        <sz val="8"/>
        <color indexed="10"/>
        <rFont val="Arial"/>
        <family val="2"/>
        <charset val="134"/>
      </rPr>
      <t>Dense Iron</t>
    </r>
  </si>
  <si>
    <t>Nickel</t>
  </si>
  <si>
    <t>Ni</t>
  </si>
  <si>
    <t>Cobalt</t>
  </si>
  <si>
    <t>Co</t>
  </si>
  <si>
    <t>Magnesium</t>
  </si>
  <si>
    <t>Mg</t>
  </si>
  <si>
    <t>Silicon</t>
  </si>
  <si>
    <t>Si</t>
  </si>
  <si>
    <t>Silver</t>
  </si>
  <si>
    <t>Ag</t>
  </si>
  <si>
    <t>Gold</t>
  </si>
  <si>
    <t>Au</t>
  </si>
  <si>
    <t>Platinum</t>
  </si>
  <si>
    <t>Pt</t>
  </si>
  <si>
    <t>Uranium</t>
  </si>
  <si>
    <t>U</t>
  </si>
  <si>
    <t>Ice</t>
  </si>
  <si>
    <t>H20</t>
  </si>
  <si>
    <t>OVERWRITES /
ADJUSTMENTS</t>
  </si>
  <si>
    <t>SUM:</t>
  </si>
  <si>
    <t>Icy Stone</t>
  </si>
  <si>
    <t>AVG:</t>
  </si>
  <si>
    <t>H2O</t>
  </si>
  <si>
    <t>Ice (ore)</t>
  </si>
  <si>
    <t>Icy Iron</t>
  </si>
  <si>
    <t>modded to have ice</t>
  </si>
  <si>
    <t>Dense Iron</t>
  </si>
  <si>
    <t>MODTASTIC</t>
  </si>
  <si>
    <t>Hapkeite</t>
  </si>
  <si>
    <t>Fe2Si</t>
  </si>
  <si>
    <t>Space</t>
  </si>
  <si>
    <t>Heazlewoodite</t>
  </si>
  <si>
    <t>Ni3S2</t>
  </si>
  <si>
    <t>Porphyry</t>
  </si>
  <si>
    <t>Land</t>
  </si>
  <si>
    <t>NOT really a specific rock type</t>
  </si>
  <si>
    <t>Dolomite</t>
  </si>
  <si>
    <t>CaMg(CO3)2</t>
  </si>
  <si>
    <t>Cattierite</t>
  </si>
  <si>
    <t>CoS2</t>
  </si>
  <si>
    <t>Niggliite</t>
  </si>
  <si>
    <t>PtSn</t>
  </si>
  <si>
    <t>tin</t>
  </si>
  <si>
    <t>Carnotite</t>
  </si>
  <si>
    <t>K2(UO2)2
(VO4)2·3H2O</t>
  </si>
  <si>
    <t>hard balance</t>
  </si>
  <si>
    <t>Glaucodot</t>
  </si>
  <si>
    <t>(Co,Fe)AsS</t>
  </si>
  <si>
    <t>Sinoite</t>
  </si>
  <si>
    <t>Si2N2O</t>
  </si>
  <si>
    <t>Pyrite</t>
  </si>
  <si>
    <t>FeS2</t>
  </si>
  <si>
    <t>Olivine</t>
  </si>
  <si>
    <t>(Mg, Fe)2SiO4</t>
  </si>
  <si>
    <t>Fe removed for balancing</t>
  </si>
  <si>
    <t>Cooperite</t>
  </si>
  <si>
    <t>(Pt,Pd,Ni)S</t>
  </si>
  <si>
    <t>Quartz</t>
  </si>
  <si>
    <t>SiO2</t>
  </si>
  <si>
    <t>Galena</t>
  </si>
  <si>
    <t>PbS</t>
  </si>
  <si>
    <t>actually Pb and S; trace Ag</t>
  </si>
  <si>
    <t>Chlorargyrite</t>
  </si>
  <si>
    <t>AgCl</t>
  </si>
  <si>
    <t>Electrum</t>
  </si>
  <si>
    <t>Au(Ag)</t>
  </si>
  <si>
    <t>Sperrylite</t>
  </si>
  <si>
    <t>PtAs2</t>
  </si>
  <si>
    <t>Autunite</t>
  </si>
  <si>
    <t>Ca(UO2)2(PO4)2·10-12H2O</t>
  </si>
  <si>
    <t>Akimotoite</t>
  </si>
  <si>
    <t>(Mg,Fe)SiO3</t>
  </si>
  <si>
    <t>Wadsleyite</t>
  </si>
  <si>
    <t>Mg2SiO4</t>
  </si>
  <si>
    <t>Taenite</t>
  </si>
  <si>
    <t>γ-(Ni,Fe)</t>
  </si>
  <si>
    <t>Cohenite</t>
  </si>
  <si>
    <t>(Fe,Ni,Co)3C</t>
  </si>
  <si>
    <t>Kamacite</t>
  </si>
  <si>
    <t>α-(Fe,Ni); Fe0+0.9Ni0.1</t>
  </si>
  <si>
    <t>Uraniaurite</t>
  </si>
  <si>
    <t>Petzite</t>
  </si>
  <si>
    <t>M.O.R.</t>
  </si>
  <si>
    <t>UAu</t>
  </si>
  <si>
    <t>AgAu</t>
  </si>
  <si>
    <t>Cnt*M.O.R.</t>
  </si>
  <si>
    <t>Added because Cl disinfects</t>
  </si>
  <si>
    <r>
      <t xml:space="preserve">*Overwritten: </t>
    </r>
    <r>
      <rPr>
        <b/>
        <sz val="8"/>
        <color indexed="10"/>
        <rFont val="Arial"/>
        <family val="2"/>
        <charset val="134"/>
      </rPr>
      <t>Stone + Icy Stone</t>
    </r>
  </si>
  <si>
    <t>Mod should have…</t>
  </si>
  <si>
    <t>SpawnMult</t>
  </si>
  <si>
    <t>X</t>
  </si>
  <si>
    <t>5 + 5</t>
  </si>
  <si>
    <t>5 + 5 + 5</t>
  </si>
  <si>
    <t>Impl. 1</t>
  </si>
  <si>
    <t>Max:</t>
  </si>
  <si>
    <t>Min:</t>
  </si>
  <si>
    <t>Magical Balance
Numbers (Iron)</t>
  </si>
  <si>
    <t>Vanilla Percentages</t>
  </si>
  <si>
    <t>Ratio</t>
  </si>
  <si>
    <t>Mod Percentages</t>
  </si>
  <si>
    <t>Aggregate</t>
  </si>
  <si>
    <t>Keen made the math really complicated when they made nickel iron and silicon part of basic stone. AFAIK there's enough iron for everything and so I'm just going to omit this from the calculations.</t>
  </si>
  <si>
    <t>Math Check</t>
  </si>
  <si>
    <t>Magical Balance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</si>
</sst>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AM/PM"/>
    <numFmt numFmtId="165" formatCode="mm/dd/yy"/>
  </numFmts>
  <fonts count="16">
    <font>
      <sz val="10"/>
      <name val="Arial"/>
      <family val="2"/>
      <charset val="134"/>
    </font>
    <font>
      <sz val="6"/>
      <name val="Arial"/>
      <family val="2"/>
      <charset val="134"/>
    </font>
    <font>
      <sz val="8"/>
      <name val="Arial"/>
      <family val="2"/>
      <charset val="134"/>
    </font>
    <font>
      <sz val="18"/>
      <name val="Arial"/>
      <family val="2"/>
      <charset val="134"/>
    </font>
    <font>
      <b/>
      <sz val="10"/>
      <color indexed="23"/>
      <name val="Arial"/>
      <family val="2"/>
      <charset val="134"/>
    </font>
    <font>
      <sz val="7"/>
      <name val="Arial"/>
      <family val="2"/>
      <charset val="134"/>
    </font>
    <font>
      <b/>
      <sz val="7"/>
      <color indexed="23"/>
      <name val="Arial"/>
      <family val="2"/>
      <charset val="134"/>
    </font>
    <font>
      <sz val="12"/>
      <name val="Arial"/>
      <family val="2"/>
      <charset val="134"/>
    </font>
    <font>
      <sz val="8"/>
      <color indexed="10"/>
      <name val="Arial"/>
      <family val="2"/>
      <charset val="134"/>
    </font>
    <font>
      <b/>
      <sz val="8"/>
      <color indexed="10"/>
      <name val="Arial"/>
      <family val="2"/>
      <charset val="134"/>
    </font>
    <font>
      <sz val="10"/>
      <name val="Arial"/>
      <family val="2"/>
      <charset val="128"/>
    </font>
    <font>
      <b/>
      <sz val="12"/>
      <color indexed="14"/>
      <name val="Arial"/>
      <family val="2"/>
      <charset val="134"/>
    </font>
    <font>
      <b/>
      <sz val="10"/>
      <color rgb="FF336600"/>
      <name val="Arial"/>
      <family val="2"/>
      <charset val="134"/>
    </font>
    <font>
      <b/>
      <sz val="7"/>
      <color rgb="FF336600"/>
      <name val="Arial"/>
      <family val="2"/>
      <charset val="134"/>
    </font>
    <font>
      <i/>
      <sz val="9"/>
      <color theme="0" tint="-0.499984740745262"/>
      <name val="Arial"/>
      <family val="2"/>
    </font>
    <font>
      <sz val="9"/>
      <color indexed="81"/>
      <name val="Tahoma"/>
      <family val="2"/>
    </font>
  </fonts>
  <fills count="8">
    <fill>
      <patternFill patternType="none"/>
    </fill>
    <fill>
      <patternFill patternType="gray125"/>
    </fill>
    <fill>
      <patternFill patternType="solid">
        <fgColor indexed="42"/>
        <bgColor indexed="43"/>
      </patternFill>
    </fill>
    <fill>
      <patternFill patternType="solid">
        <fgColor indexed="51"/>
        <bgColor indexed="13"/>
      </patternFill>
    </fill>
    <fill>
      <patternFill patternType="solid">
        <fgColor indexed="26"/>
        <bgColor indexed="9"/>
      </patternFill>
    </fill>
    <fill>
      <patternFill patternType="solid">
        <fgColor theme="2" tint="-9.9978637043366805E-2"/>
        <bgColor indexed="64"/>
      </patternFill>
    </fill>
    <fill>
      <patternFill patternType="solid">
        <fgColor theme="2" tint="-9.9978637043366805E-2"/>
        <bgColor indexed="13"/>
      </patternFill>
    </fill>
    <fill>
      <patternFill patternType="solid">
        <fgColor theme="0"/>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9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horizontal="center" vertical="center"/>
    </xf>
    <xf numFmtId="0" fontId="0" fillId="2" borderId="0" xfId="0" applyFill="1" applyAlignment="1">
      <alignment horizontal="center" vertical="center"/>
    </xf>
    <xf numFmtId="0" fontId="8" fillId="0" borderId="0" xfId="0" applyFont="1" applyAlignment="1">
      <alignment horizontal="left" vertical="center"/>
    </xf>
    <xf numFmtId="10" fontId="0" fillId="0" borderId="0" xfId="0" applyNumberFormat="1" applyAlignment="1">
      <alignment horizontal="center" vertical="center"/>
    </xf>
    <xf numFmtId="0" fontId="10" fillId="0" borderId="0" xfId="0" applyFont="1" applyAlignment="1">
      <alignment horizontal="center" vertical="center"/>
    </xf>
    <xf numFmtId="0" fontId="2" fillId="0" borderId="0" xfId="0" applyFont="1" applyAlignment="1">
      <alignment horizontal="center" vertical="center"/>
    </xf>
    <xf numFmtId="0" fontId="0" fillId="4" borderId="0" xfId="0" applyFill="1" applyAlignment="1">
      <alignment horizontal="center" vertical="center"/>
    </xf>
    <xf numFmtId="10" fontId="4" fillId="0" borderId="0" xfId="0" applyNumberFormat="1" applyFont="1" applyAlignment="1">
      <alignment horizontal="center" vertical="center"/>
    </xf>
    <xf numFmtId="10" fontId="11" fillId="0" borderId="0" xfId="0" applyNumberFormat="1" applyFont="1" applyAlignment="1">
      <alignment horizontal="center" vertical="center"/>
    </xf>
    <xf numFmtId="0" fontId="8" fillId="0" borderId="0" xfId="0" applyFont="1" applyAlignment="1">
      <alignment vertical="center"/>
    </xf>
    <xf numFmtId="165" fontId="8" fillId="0" borderId="0" xfId="0" applyNumberFormat="1" applyFont="1" applyAlignment="1">
      <alignment vertical="center"/>
    </xf>
    <xf numFmtId="0" fontId="1" fillId="0" borderId="2" xfId="0" applyFont="1" applyBorder="1" applyAlignment="1">
      <alignment horizontal="center" vertical="center"/>
    </xf>
    <xf numFmtId="0" fontId="0" fillId="0" borderId="2" xfId="0" applyBorder="1" applyAlignment="1">
      <alignment horizontal="center" vertical="center"/>
    </xf>
    <xf numFmtId="0" fontId="8" fillId="0" borderId="2" xfId="0" applyFont="1" applyBorder="1" applyAlignment="1">
      <alignment horizontal="left" vertical="center"/>
    </xf>
    <xf numFmtId="10" fontId="4" fillId="0" borderId="2" xfId="0" applyNumberFormat="1" applyFont="1" applyBorder="1" applyAlignment="1">
      <alignment horizontal="center" vertical="center"/>
    </xf>
    <xf numFmtId="0" fontId="1" fillId="0" borderId="3" xfId="0" applyFont="1" applyBorder="1" applyAlignment="1">
      <alignment horizontal="center" vertical="center"/>
    </xf>
    <xf numFmtId="0" fontId="0" fillId="0" borderId="3" xfId="0" applyBorder="1" applyAlignment="1">
      <alignment horizontal="center" vertical="center"/>
    </xf>
    <xf numFmtId="0" fontId="2" fillId="0" borderId="3" xfId="0" applyFont="1" applyBorder="1" applyAlignment="1">
      <alignment horizontal="left" vertical="center"/>
    </xf>
    <xf numFmtId="10" fontId="4" fillId="0" borderId="3" xfId="0" applyNumberFormat="1" applyFont="1" applyBorder="1" applyAlignment="1">
      <alignment horizontal="center" vertical="center"/>
    </xf>
    <xf numFmtId="165" fontId="8" fillId="0" borderId="2" xfId="0" applyNumberFormat="1" applyFont="1" applyBorder="1" applyAlignment="1">
      <alignment vertical="center"/>
    </xf>
    <xf numFmtId="165" fontId="8" fillId="0" borderId="3" xfId="0" applyNumberFormat="1"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3" xfId="0" applyFont="1" applyBorder="1" applyAlignment="1">
      <alignment horizontal="left" vertical="center"/>
    </xf>
    <xf numFmtId="0" fontId="0" fillId="4" borderId="1" xfId="0"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left" vertical="center"/>
    </xf>
    <xf numFmtId="10" fontId="4" fillId="0" borderId="1" xfId="0" applyNumberFormat="1" applyFont="1" applyBorder="1" applyAlignment="1">
      <alignment horizontal="center" vertical="center"/>
    </xf>
    <xf numFmtId="10" fontId="11" fillId="0" borderId="1" xfId="0" applyNumberFormat="1" applyFont="1" applyBorder="1" applyAlignment="1">
      <alignment horizontal="center" vertical="center"/>
    </xf>
    <xf numFmtId="164" fontId="8" fillId="0" borderId="2" xfId="0" applyNumberFormat="1" applyFont="1" applyBorder="1" applyAlignment="1">
      <alignment vertical="center"/>
    </xf>
    <xf numFmtId="164" fontId="8" fillId="0" borderId="3" xfId="0" applyNumberFormat="1" applyFont="1" applyBorder="1" applyAlignment="1">
      <alignment vertical="center"/>
    </xf>
    <xf numFmtId="0" fontId="2" fillId="0" borderId="3" xfId="0" applyFont="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 fillId="5" borderId="1" xfId="0" applyFon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8" fillId="5" borderId="1" xfId="0" applyFont="1" applyFill="1" applyBorder="1" applyAlignment="1">
      <alignment horizontal="left" vertical="center"/>
    </xf>
    <xf numFmtId="10" fontId="4" fillId="5" borderId="1" xfId="0" applyNumberFormat="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10" fontId="11" fillId="0" borderId="0" xfId="0" applyNumberFormat="1" applyFont="1" applyAlignment="1">
      <alignment horizontal="center" vertical="center"/>
    </xf>
    <xf numFmtId="10" fontId="11" fillId="0" borderId="3" xfId="0" applyNumberFormat="1" applyFont="1" applyBorder="1" applyAlignment="1">
      <alignment horizontal="center" vertical="center"/>
    </xf>
    <xf numFmtId="0" fontId="0" fillId="4" borderId="0" xfId="0" applyFill="1" applyAlignment="1">
      <alignment horizontal="center" vertical="center"/>
    </xf>
    <xf numFmtId="0" fontId="7" fillId="0" borderId="3" xfId="0" applyFont="1" applyBorder="1" applyAlignment="1">
      <alignment horizontal="center" vertical="center" textRotation="90"/>
    </xf>
    <xf numFmtId="0" fontId="1" fillId="0" borderId="0" xfId="0" applyFont="1" applyAlignment="1">
      <alignment horizontal="center" vertical="center"/>
    </xf>
    <xf numFmtId="0" fontId="0" fillId="0" borderId="0" xfId="0" applyAlignment="1">
      <alignment horizontal="center" vertical="center"/>
    </xf>
    <xf numFmtId="10" fontId="11" fillId="0" borderId="2" xfId="0" applyNumberFormat="1" applyFont="1" applyBorder="1" applyAlignment="1">
      <alignment horizontal="center" vertical="center"/>
    </xf>
    <xf numFmtId="0" fontId="7" fillId="0" borderId="0" xfId="0" applyFont="1" applyAlignment="1">
      <alignment horizontal="center" vertical="center" textRotation="90"/>
    </xf>
    <xf numFmtId="0" fontId="0" fillId="4" borderId="1" xfId="0" applyFill="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8" fillId="0" borderId="0" xfId="0" applyFont="1" applyAlignment="1">
      <alignment horizontal="left" vertical="center"/>
    </xf>
    <xf numFmtId="0" fontId="1" fillId="0" borderId="0" xfId="0" applyFont="1" applyAlignment="1">
      <alignment horizontal="center"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xf>
    <xf numFmtId="10"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textRotation="90" wrapText="1"/>
    </xf>
    <xf numFmtId="0" fontId="0" fillId="2" borderId="0" xfId="0" applyFill="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7" borderId="4" xfId="0" applyFill="1" applyBorder="1" applyAlignment="1">
      <alignment horizontal="center" vertical="center"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0" fillId="7" borderId="6" xfId="0" applyFill="1" applyBorder="1" applyAlignment="1">
      <alignment horizontal="center" vertical="center"/>
    </xf>
    <xf numFmtId="0" fontId="0" fillId="7" borderId="8" xfId="0" applyFill="1" applyBorder="1" applyAlignment="1">
      <alignment horizontal="center" vertical="center"/>
    </xf>
    <xf numFmtId="0" fontId="0" fillId="7" borderId="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0" fillId="7" borderId="7" xfId="0" applyFont="1" applyFill="1" applyBorder="1" applyAlignment="1">
      <alignment horizontal="center" vertical="center" wrapText="1"/>
    </xf>
    <xf numFmtId="0" fontId="0" fillId="7" borderId="10" xfId="0" applyFont="1" applyFill="1" applyBorder="1" applyAlignment="1">
      <alignment horizontal="center" vertical="center" wrapText="1"/>
    </xf>
    <xf numFmtId="0" fontId="0" fillId="7" borderId="11" xfId="0" applyFont="1" applyFill="1" applyBorder="1" applyAlignment="1">
      <alignment horizontal="center" vertical="center" wrapText="1"/>
    </xf>
    <xf numFmtId="10" fontId="0" fillId="5" borderId="12" xfId="0" applyNumberFormat="1" applyFill="1" applyBorder="1" applyAlignment="1">
      <alignment horizontal="center" vertical="center"/>
    </xf>
    <xf numFmtId="10" fontId="0" fillId="5" borderId="2" xfId="0" applyNumberFormat="1" applyFill="1" applyBorder="1" applyAlignment="1">
      <alignment horizontal="center" vertical="center"/>
    </xf>
    <xf numFmtId="0" fontId="0" fillId="5" borderId="13" xfId="0" applyFill="1" applyBorder="1" applyAlignment="1">
      <alignment horizontal="center" vertical="center"/>
    </xf>
    <xf numFmtId="10" fontId="0" fillId="5" borderId="3" xfId="0" applyNumberFormat="1" applyFill="1" applyBorder="1" applyAlignment="1">
      <alignment horizontal="center" vertical="center"/>
    </xf>
    <xf numFmtId="0" fontId="4" fillId="0" borderId="0" xfId="0" applyFont="1" applyAlignment="1">
      <alignment vertical="center"/>
    </xf>
    <xf numFmtId="0" fontId="12" fillId="0" borderId="0" xfId="0" applyFont="1" applyAlignment="1">
      <alignment horizontal="center" vertical="center"/>
    </xf>
    <xf numFmtId="0" fontId="13" fillId="0" borderId="0" xfId="0" applyFont="1" applyAlignment="1">
      <alignment horizontal="center" vertical="center"/>
    </xf>
    <xf numFmtId="0" fontId="8" fillId="0" borderId="0" xfId="0" applyFont="1" applyAlignment="1">
      <alignment horizontal="left" vertical="center" wrapText="1"/>
    </xf>
    <xf numFmtId="0" fontId="14" fillId="0" borderId="0" xfId="0" applyFont="1" applyAlignment="1">
      <alignment horizontal="center" vertical="center" wrapText="1"/>
    </xf>
    <xf numFmtId="0" fontId="14" fillId="0" borderId="0" xfId="0" applyFont="1" applyAlignment="1">
      <alignment vertical="center" wrapText="1"/>
    </xf>
    <xf numFmtId="10" fontId="0" fillId="7" borderId="7" xfId="0" applyNumberFormat="1" applyFill="1" applyBorder="1" applyAlignment="1">
      <alignment horizontal="center" vertical="center"/>
    </xf>
    <xf numFmtId="10" fontId="0" fillId="7" borderId="9"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3333"/>
      <rgbColor rgb="0000FF00"/>
      <rgbColor rgb="000000FF"/>
      <rgbColor rgb="00FFFF00"/>
      <rgbColor rgb="00FF00FF"/>
      <rgbColor rgb="0000FFFF"/>
      <rgbColor rgb="00800000"/>
      <rgbColor rgb="00336600"/>
      <rgbColor rgb="00000080"/>
      <rgbColor rgb="00669933"/>
      <rgbColor rgb="00800080"/>
      <rgbColor rgb="00008080"/>
      <rgbColor rgb="00C0C0C0"/>
      <rgbColor rgb="009966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99"/>
      <rgbColor rgb="00FFFF99"/>
      <rgbColor rgb="0099CCFF"/>
      <rgbColor rgb="00FF99CC"/>
      <rgbColor rgb="00CC99FF"/>
      <rgbColor rgb="00FFCC99"/>
      <rgbColor rgb="003366FF"/>
      <rgbColor rgb="0033CCCC"/>
      <rgbColor rgb="0099CC00"/>
      <rgbColor rgb="00FFD32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rren Stults" id="{94DE9956-B60E-4BCE-AD0A-819CEC19B8B8}" userId="37729d9f0ca4236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0-01-28T23:01:01.62" personId="{94DE9956-B60E-4BCE-AD0A-819CEC19B8B8}" id="{C14907A7-C598-46EF-96C3-D8461B1C75CB}">
    <text>Mined Ore Ratio</text>
  </threadedComment>
  <threadedComment ref="S11" dT="2023-04-17T04:42:19.26" personId="{94DE9956-B60E-4BCE-AD0A-819CEC19B8B8}" id="{52EDBCD6-7D99-4854-A0C6-E0BE83A48125}">
    <text>I added a magic + (K6/30) bc all stone has nickel</text>
  </threadedComment>
  <threadedComment ref="S14" dT="2023-04-17T04:37:32.62" personId="{94DE9956-B60E-4BCE-AD0A-819CEC19B8B8}" id="{8FEAE09E-7600-4177-9862-6223C09EE59E}">
    <text>Added a magic +(J7/10) bc all stone has silicon</text>
  </threadedComment>
  <threadedComment ref="C20" dT="2020-01-29T00:02:26.43" personId="{94DE9956-B60E-4BCE-AD0A-819CEC19B8B8}" id="{5060B4C9-1346-48A9-B0D2-68FB9501E98B}">
    <text>No longer changed by mod.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0"/>
  <sheetViews>
    <sheetView tabSelected="1" zoomScaleNormal="100" workbookViewId="0">
      <pane xSplit="3" ySplit="3" topLeftCell="D4" activePane="bottomRight" state="frozen"/>
      <selection pane="topRight" activeCell="D1" sqref="D1"/>
      <selection pane="bottomLeft" activeCell="A5" sqref="A5"/>
      <selection pane="bottomRight" activeCell="T23" sqref="T23"/>
    </sheetView>
  </sheetViews>
  <sheetFormatPr defaultColWidth="14" defaultRowHeight="15.95" customHeight="1"/>
  <cols>
    <col min="1" max="1" width="7" style="1" customWidth="1"/>
    <col min="2" max="3" width="14" style="1" customWidth="1"/>
    <col min="4" max="4" width="9" style="2" customWidth="1"/>
    <col min="5" max="5" width="6.85546875" style="2" customWidth="1"/>
    <col min="6" max="8" width="6.85546875" style="1" customWidth="1"/>
    <col min="9" max="9" width="14" style="1" customWidth="1"/>
    <col min="10" max="11" width="6.85546875" style="1" customWidth="1"/>
    <col min="12" max="12" width="22.85546875" style="3" customWidth="1"/>
    <col min="13" max="16384" width="14" style="1"/>
  </cols>
  <sheetData>
    <row r="1" spans="1:22" ht="27.75" customHeight="1">
      <c r="A1" s="70" t="s">
        <v>0</v>
      </c>
      <c r="B1" s="70"/>
      <c r="C1" s="70"/>
      <c r="D1" s="70"/>
      <c r="E1" s="70"/>
      <c r="F1" s="70"/>
      <c r="G1" s="70"/>
      <c r="H1" s="70"/>
      <c r="I1" s="70"/>
      <c r="J1" s="70"/>
      <c r="K1" s="70"/>
      <c r="L1" s="70"/>
    </row>
    <row r="2" spans="1:22" ht="15.75" customHeight="1">
      <c r="C2" s="56" t="s">
        <v>1</v>
      </c>
      <c r="D2" s="56"/>
      <c r="E2" s="56"/>
      <c r="F2" s="56"/>
      <c r="G2" s="56"/>
      <c r="H2" s="56"/>
      <c r="I2" s="56" t="s">
        <v>2</v>
      </c>
      <c r="J2" s="56"/>
      <c r="K2" s="56"/>
      <c r="L2" s="56" t="s">
        <v>3</v>
      </c>
      <c r="M2" s="71" t="s">
        <v>124</v>
      </c>
      <c r="N2" s="71"/>
      <c r="O2" s="71"/>
      <c r="P2" s="90"/>
      <c r="Q2" s="91" t="s">
        <v>126</v>
      </c>
      <c r="R2" s="91"/>
      <c r="S2" s="91"/>
    </row>
    <row r="3" spans="1:22" s="4" customFormat="1" ht="12" customHeight="1">
      <c r="B3" s="4" t="s">
        <v>4</v>
      </c>
      <c r="C3" s="4" t="s">
        <v>5</v>
      </c>
      <c r="D3" s="2" t="s">
        <v>6</v>
      </c>
      <c r="E3" s="2" t="s">
        <v>7</v>
      </c>
      <c r="F3" s="4" t="s">
        <v>109</v>
      </c>
      <c r="G3" s="4" t="s">
        <v>8</v>
      </c>
      <c r="H3" s="4" t="s">
        <v>9</v>
      </c>
      <c r="I3" s="4" t="s">
        <v>10</v>
      </c>
      <c r="J3" s="4" t="s">
        <v>8</v>
      </c>
      <c r="K3" s="4" t="s">
        <v>112</v>
      </c>
      <c r="L3" s="56"/>
      <c r="M3" s="5" t="s">
        <v>116</v>
      </c>
      <c r="N3" s="5" t="s">
        <v>11</v>
      </c>
      <c r="O3" s="5" t="s">
        <v>129</v>
      </c>
      <c r="P3" s="5"/>
      <c r="Q3" s="92" t="s">
        <v>8</v>
      </c>
      <c r="R3" s="92" t="s">
        <v>127</v>
      </c>
      <c r="S3" s="92" t="s">
        <v>125</v>
      </c>
    </row>
    <row r="4" spans="1:22" ht="15.95" customHeight="1">
      <c r="A4" s="58" t="s">
        <v>12</v>
      </c>
      <c r="B4" s="6" t="s">
        <v>13</v>
      </c>
      <c r="C4" s="69" t="s">
        <v>14</v>
      </c>
      <c r="D4" s="55" t="s">
        <v>15</v>
      </c>
      <c r="E4" s="55" t="s">
        <v>16</v>
      </c>
      <c r="F4" s="56">
        <v>5</v>
      </c>
      <c r="G4" s="56">
        <v>1</v>
      </c>
      <c r="H4" s="56">
        <v>0.1</v>
      </c>
      <c r="I4" s="1" t="s">
        <v>14</v>
      </c>
      <c r="J4" s="1">
        <v>1.4</v>
      </c>
      <c r="K4" s="1">
        <f>F$4*J4</f>
        <v>7</v>
      </c>
      <c r="L4" s="93" t="s">
        <v>114</v>
      </c>
      <c r="M4" s="94" t="s">
        <v>128</v>
      </c>
      <c r="N4" s="94"/>
      <c r="O4" s="94"/>
      <c r="P4" s="95"/>
      <c r="Q4" s="56" t="s">
        <v>17</v>
      </c>
      <c r="R4" s="56" t="s">
        <v>17</v>
      </c>
    </row>
    <row r="5" spans="1:22" ht="15.95" customHeight="1" thickBot="1">
      <c r="A5" s="58"/>
      <c r="B5" s="69" t="s">
        <v>18</v>
      </c>
      <c r="C5" s="69"/>
      <c r="D5" s="55"/>
      <c r="E5" s="55"/>
      <c r="F5" s="56"/>
      <c r="G5" s="56"/>
      <c r="H5" s="56"/>
      <c r="I5" s="1" t="s">
        <v>22</v>
      </c>
      <c r="J5" s="1">
        <v>3</v>
      </c>
      <c r="K5" s="1">
        <f t="shared" ref="K5:K7" si="0">F$4*J5</f>
        <v>15</v>
      </c>
      <c r="L5" s="93"/>
      <c r="M5" s="94"/>
      <c r="N5" s="94"/>
      <c r="O5" s="94"/>
      <c r="P5" s="95"/>
      <c r="Q5" s="56"/>
      <c r="R5" s="56"/>
    </row>
    <row r="6" spans="1:22" ht="15.95" customHeight="1">
      <c r="A6" s="58"/>
      <c r="B6" s="69"/>
      <c r="C6" s="69"/>
      <c r="D6" s="55"/>
      <c r="E6" s="55"/>
      <c r="F6" s="56"/>
      <c r="G6" s="56"/>
      <c r="H6" s="56"/>
      <c r="I6" s="1" t="s">
        <v>27</v>
      </c>
      <c r="J6" s="1">
        <v>0.24</v>
      </c>
      <c r="K6" s="1">
        <f t="shared" si="0"/>
        <v>1.2</v>
      </c>
      <c r="L6" s="93"/>
      <c r="M6" s="94"/>
      <c r="N6" s="94"/>
      <c r="O6" s="94"/>
      <c r="P6" s="95"/>
      <c r="Q6" s="56"/>
      <c r="R6" s="56"/>
      <c r="T6" s="67" t="s">
        <v>115</v>
      </c>
      <c r="U6" s="80" t="s">
        <v>123</v>
      </c>
      <c r="V6" s="81"/>
    </row>
    <row r="7" spans="1:22" ht="15.95" customHeight="1">
      <c r="A7" s="58"/>
      <c r="B7" s="69"/>
      <c r="C7" s="69"/>
      <c r="D7" s="55" t="s">
        <v>15</v>
      </c>
      <c r="E7" s="55"/>
      <c r="F7" s="56"/>
      <c r="G7" s="56"/>
      <c r="H7" s="56"/>
      <c r="I7" s="1" t="s">
        <v>33</v>
      </c>
      <c r="J7" s="1">
        <v>0.4</v>
      </c>
      <c r="K7" s="1">
        <f t="shared" si="0"/>
        <v>2</v>
      </c>
      <c r="L7" s="93"/>
      <c r="M7" s="94"/>
      <c r="N7" s="94"/>
      <c r="O7" s="94"/>
      <c r="P7" s="95"/>
      <c r="Q7" s="56"/>
      <c r="R7" s="56"/>
      <c r="T7" s="67"/>
      <c r="U7" s="82"/>
      <c r="V7" s="83"/>
    </row>
    <row r="8" spans="1:22" ht="15.95" customHeight="1">
      <c r="A8" s="58"/>
      <c r="B8" s="6" t="s">
        <v>19</v>
      </c>
      <c r="C8" s="6" t="s">
        <v>20</v>
      </c>
      <c r="D8" s="2" t="s">
        <v>21</v>
      </c>
      <c r="E8" s="2" t="s">
        <v>16</v>
      </c>
      <c r="F8" s="1" t="s">
        <v>19</v>
      </c>
      <c r="G8" s="1">
        <v>1</v>
      </c>
      <c r="H8" s="1">
        <v>0.04</v>
      </c>
      <c r="I8" s="1" t="s">
        <v>22</v>
      </c>
      <c r="J8" s="1">
        <v>0.8</v>
      </c>
      <c r="K8" s="1" t="s">
        <v>19</v>
      </c>
      <c r="L8" s="7"/>
      <c r="M8" s="94"/>
      <c r="N8" s="94"/>
      <c r="O8" s="94"/>
      <c r="P8" s="95"/>
      <c r="Q8" s="56"/>
      <c r="R8" s="46"/>
      <c r="T8" s="67"/>
      <c r="U8" s="84"/>
      <c r="V8" s="85"/>
    </row>
    <row r="9" spans="1:22" ht="15.95" customHeight="1">
      <c r="A9" s="58"/>
      <c r="B9" s="6" t="s">
        <v>23</v>
      </c>
      <c r="C9" s="69" t="s">
        <v>22</v>
      </c>
      <c r="D9" s="55" t="s">
        <v>21</v>
      </c>
      <c r="E9" s="55" t="s">
        <v>16</v>
      </c>
      <c r="F9" s="56">
        <v>5</v>
      </c>
      <c r="G9" s="56">
        <v>1</v>
      </c>
      <c r="H9" s="56">
        <v>0.05</v>
      </c>
      <c r="I9" s="56" t="s">
        <v>22</v>
      </c>
      <c r="J9" s="56">
        <v>0.7</v>
      </c>
      <c r="K9" s="56">
        <f>F9*J9</f>
        <v>3.5</v>
      </c>
      <c r="L9" s="7" t="s">
        <v>24</v>
      </c>
      <c r="M9" s="56" t="s">
        <v>118</v>
      </c>
      <c r="N9" s="66">
        <f>K9/SUM($K$9:$K$18)</f>
        <v>0.32854594949779403</v>
      </c>
      <c r="O9" s="66">
        <f>N9/K9</f>
        <v>9.3870271285084003E-2</v>
      </c>
      <c r="P9" s="56"/>
      <c r="Q9" s="56">
        <v>7</v>
      </c>
      <c r="R9" s="86">
        <f>N23+N25+N26+N36+N40+N60+N64</f>
        <v>4.257142857142858</v>
      </c>
      <c r="S9" s="87">
        <f>R9/SUM($R$9:$R$18)</f>
        <v>0.10776199786404632</v>
      </c>
      <c r="T9" s="45" t="str">
        <f>IF(S9&lt;V9,"More!",IF(S9&gt;V10,"Less!","OK!"))</f>
        <v>Less!</v>
      </c>
      <c r="U9" s="78" t="s">
        <v>122</v>
      </c>
      <c r="V9" s="96">
        <v>9.5000000000000001E-2</v>
      </c>
    </row>
    <row r="10" spans="1:22" ht="15.95" customHeight="1" thickBot="1">
      <c r="A10" s="58"/>
      <c r="B10" s="6" t="s">
        <v>25</v>
      </c>
      <c r="C10" s="69"/>
      <c r="D10" s="55" t="s">
        <v>21</v>
      </c>
      <c r="E10" s="55"/>
      <c r="F10" s="56">
        <v>5</v>
      </c>
      <c r="G10" s="56">
        <v>1</v>
      </c>
      <c r="H10" s="56"/>
      <c r="I10" s="56" t="s">
        <v>22</v>
      </c>
      <c r="J10" s="56"/>
      <c r="K10" s="56"/>
      <c r="L10" s="7" t="s">
        <v>26</v>
      </c>
      <c r="M10" s="56"/>
      <c r="N10" s="66"/>
      <c r="O10" s="66"/>
      <c r="P10" s="56"/>
      <c r="Q10" s="56"/>
      <c r="R10" s="88"/>
      <c r="S10" s="89"/>
      <c r="T10" s="46"/>
      <c r="U10" s="79" t="s">
        <v>121</v>
      </c>
      <c r="V10" s="97">
        <v>0.105</v>
      </c>
    </row>
    <row r="11" spans="1:22" ht="15.95" customHeight="1">
      <c r="A11" s="58"/>
      <c r="B11" s="69" t="s">
        <v>27</v>
      </c>
      <c r="C11" s="69" t="s">
        <v>27</v>
      </c>
      <c r="D11" s="2" t="s">
        <v>28</v>
      </c>
      <c r="E11" s="2" t="s">
        <v>16</v>
      </c>
      <c r="F11" s="1">
        <v>5</v>
      </c>
      <c r="G11" s="1">
        <v>1</v>
      </c>
      <c r="H11" s="1">
        <v>2</v>
      </c>
      <c r="I11" s="1" t="s">
        <v>27</v>
      </c>
      <c r="J11" s="1">
        <v>0.4</v>
      </c>
      <c r="K11" s="1">
        <f t="shared" ref="K11:K21" si="1">F11*J11</f>
        <v>2</v>
      </c>
      <c r="L11" s="7"/>
      <c r="M11" s="1">
        <v>3</v>
      </c>
      <c r="N11" s="8">
        <f t="shared" ref="N11:N17" si="2">K11/SUM($K$11:$K$18)</f>
        <v>0.27960296379141619</v>
      </c>
      <c r="O11" s="8">
        <f>N11/K11</f>
        <v>0.1398014818957081</v>
      </c>
      <c r="Q11" s="1">
        <v>5</v>
      </c>
      <c r="R11" s="8">
        <f>N28+N46+N61+N62+N65</f>
        <v>3.202</v>
      </c>
      <c r="S11" s="8">
        <f>R11/SUM($R$11:$R$18)+(K6/30)</f>
        <v>0.13084227904123988</v>
      </c>
      <c r="T11" s="9" t="str">
        <f>IF(S11&lt;$V$14,"More!",IF(S11&gt;$V$15,"Less!","OK!"))</f>
        <v>OK!</v>
      </c>
      <c r="U11" s="72" t="s">
        <v>130</v>
      </c>
      <c r="V11" s="73"/>
    </row>
    <row r="12" spans="1:22" ht="15.95" customHeight="1">
      <c r="A12" s="58"/>
      <c r="B12" s="69" t="s">
        <v>29</v>
      </c>
      <c r="C12" s="69" t="s">
        <v>29</v>
      </c>
      <c r="D12" s="2" t="s">
        <v>30</v>
      </c>
      <c r="E12" s="2" t="s">
        <v>16</v>
      </c>
      <c r="F12" s="1">
        <v>5</v>
      </c>
      <c r="G12" s="1">
        <v>1</v>
      </c>
      <c r="H12" s="1">
        <v>4</v>
      </c>
      <c r="I12" s="1" t="s">
        <v>29</v>
      </c>
      <c r="J12" s="1">
        <v>0.30000000000000004</v>
      </c>
      <c r="K12" s="1">
        <f t="shared" si="1"/>
        <v>1.5000000000000002</v>
      </c>
      <c r="L12" s="7"/>
      <c r="M12" s="1">
        <v>2</v>
      </c>
      <c r="N12" s="8">
        <f t="shared" si="2"/>
        <v>0.20970222284356219</v>
      </c>
      <c r="O12" s="8">
        <f>N12/K12</f>
        <v>0.1398014818957081</v>
      </c>
      <c r="Q12" s="1">
        <v>4</v>
      </c>
      <c r="R12" s="8">
        <f>N66+N63+N37+N32</f>
        <v>3.7066666666666661</v>
      </c>
      <c r="S12" s="8">
        <f>R12/SUM($R$11:$R$18)</f>
        <v>0.10515991494259704</v>
      </c>
      <c r="T12" s="9" t="str">
        <f>IF(S12&lt;$V$14,"More!",IF(S12&gt;$V$15,"Less!","OK!"))</f>
        <v>OK!</v>
      </c>
      <c r="U12" s="74"/>
      <c r="V12" s="75"/>
    </row>
    <row r="13" spans="1:22" ht="15.95" customHeight="1">
      <c r="A13" s="58"/>
      <c r="B13" s="69" t="s">
        <v>31</v>
      </c>
      <c r="C13" s="69" t="s">
        <v>31</v>
      </c>
      <c r="D13" s="2" t="s">
        <v>32</v>
      </c>
      <c r="E13" s="2" t="s">
        <v>16</v>
      </c>
      <c r="F13" s="1">
        <v>5</v>
      </c>
      <c r="G13" s="1">
        <v>1</v>
      </c>
      <c r="H13" s="1">
        <v>0.5</v>
      </c>
      <c r="I13" s="1" t="s">
        <v>31</v>
      </c>
      <c r="J13" s="1">
        <v>7.0000000000000001E-3</v>
      </c>
      <c r="K13" s="1">
        <f t="shared" si="1"/>
        <v>3.5000000000000003E-2</v>
      </c>
      <c r="L13" s="7"/>
      <c r="M13" s="1">
        <v>2</v>
      </c>
      <c r="N13" s="8">
        <f t="shared" si="2"/>
        <v>4.8930518663497843E-3</v>
      </c>
      <c r="O13" s="8">
        <f>N13/K13</f>
        <v>0.1398014818957081</v>
      </c>
      <c r="Q13" s="1">
        <v>4</v>
      </c>
      <c r="R13" s="8">
        <f>N43+N31+N57+N59</f>
        <v>4.3342857142857145</v>
      </c>
      <c r="S13" s="8">
        <f>R13/SUM($R$11:$R$18)</f>
        <v>0.1229657689886329</v>
      </c>
      <c r="T13" s="9" t="str">
        <f>IF(S13&lt;$V$14,"More!",IF(S13&gt;$V$15,"Less!","OK!"))</f>
        <v>OK!</v>
      </c>
      <c r="U13" s="76"/>
      <c r="V13" s="77"/>
    </row>
    <row r="14" spans="1:22" ht="15.95" customHeight="1">
      <c r="A14" s="58"/>
      <c r="B14" s="69" t="s">
        <v>33</v>
      </c>
      <c r="C14" s="69" t="s">
        <v>33</v>
      </c>
      <c r="D14" s="2" t="s">
        <v>34</v>
      </c>
      <c r="E14" s="2" t="s">
        <v>16</v>
      </c>
      <c r="F14" s="1">
        <v>5</v>
      </c>
      <c r="G14" s="1">
        <v>1</v>
      </c>
      <c r="H14" s="1">
        <v>0.60000000000000009</v>
      </c>
      <c r="I14" s="1" t="s">
        <v>33</v>
      </c>
      <c r="J14" s="1">
        <v>0.7</v>
      </c>
      <c r="K14" s="1">
        <f t="shared" si="1"/>
        <v>3.5</v>
      </c>
      <c r="L14" s="7"/>
      <c r="M14" s="1">
        <v>3</v>
      </c>
      <c r="N14" s="8">
        <f t="shared" si="2"/>
        <v>0.48930518663497835</v>
      </c>
      <c r="O14" s="8">
        <f>N14/K14</f>
        <v>0.1398014818957081</v>
      </c>
      <c r="Q14" s="1">
        <v>6</v>
      </c>
      <c r="R14" s="8">
        <f>N58+N56+N47+N42+N38+N27</f>
        <v>3.1922857142857142</v>
      </c>
      <c r="S14" s="8">
        <f>R14/SUM($R$11:$R$18)+(J7/10)</f>
        <v>0.13056668008635433</v>
      </c>
      <c r="T14" s="9" t="str">
        <f>IF(S14&lt;$V$14,"More!",IF(S14&gt;$V$15,"Less!","OK!"))</f>
        <v>OK!</v>
      </c>
      <c r="U14" s="78" t="s">
        <v>122</v>
      </c>
      <c r="V14" s="96">
        <v>0.105</v>
      </c>
    </row>
    <row r="15" spans="1:22" ht="15.95" customHeight="1" thickBot="1">
      <c r="A15" s="58"/>
      <c r="B15" s="69" t="s">
        <v>35</v>
      </c>
      <c r="C15" s="69" t="s">
        <v>35</v>
      </c>
      <c r="D15" s="2" t="s">
        <v>36</v>
      </c>
      <c r="E15" s="2" t="s">
        <v>16</v>
      </c>
      <c r="F15" s="1">
        <v>1</v>
      </c>
      <c r="G15" s="1">
        <v>1</v>
      </c>
      <c r="H15" s="1">
        <v>1</v>
      </c>
      <c r="I15" s="1" t="s">
        <v>35</v>
      </c>
      <c r="J15" s="1">
        <v>0.1</v>
      </c>
      <c r="K15" s="1">
        <f t="shared" si="1"/>
        <v>0.1</v>
      </c>
      <c r="L15" s="7"/>
      <c r="M15" s="1">
        <v>2</v>
      </c>
      <c r="N15" s="8">
        <f t="shared" si="2"/>
        <v>1.3980148189570812E-2</v>
      </c>
      <c r="O15" s="8">
        <f t="shared" ref="O15:O19" si="3">N15/K15</f>
        <v>0.1398014818957081</v>
      </c>
      <c r="Q15" s="1">
        <v>4</v>
      </c>
      <c r="R15" s="8">
        <f>N49+N50+N52+N69</f>
        <v>4.5259999999999998</v>
      </c>
      <c r="S15" s="8">
        <f>R15/SUM($R$11:$R$18)</f>
        <v>0.12840479542181499</v>
      </c>
      <c r="T15" s="9" t="str">
        <f>IF(S15&lt;$V$14,"More!",IF(S15&gt;$V$15,"Less!","OK!"))</f>
        <v>OK!</v>
      </c>
      <c r="U15" s="79" t="s">
        <v>121</v>
      </c>
      <c r="V15" s="97">
        <v>0.14499999999999999</v>
      </c>
    </row>
    <row r="16" spans="1:22" ht="15.95" customHeight="1">
      <c r="A16" s="58"/>
      <c r="B16" s="69" t="s">
        <v>37</v>
      </c>
      <c r="C16" s="69" t="s">
        <v>37</v>
      </c>
      <c r="D16" s="2" t="s">
        <v>38</v>
      </c>
      <c r="E16" s="2" t="s">
        <v>16</v>
      </c>
      <c r="F16" s="1">
        <v>1</v>
      </c>
      <c r="G16" s="1">
        <v>1</v>
      </c>
      <c r="H16" s="1">
        <v>0.4</v>
      </c>
      <c r="I16" s="1" t="s">
        <v>37</v>
      </c>
      <c r="J16" s="1">
        <v>0.01</v>
      </c>
      <c r="K16" s="1">
        <f t="shared" si="1"/>
        <v>0.01</v>
      </c>
      <c r="L16" s="7"/>
      <c r="M16" s="1" t="s">
        <v>120</v>
      </c>
      <c r="N16" s="8">
        <f t="shared" si="2"/>
        <v>1.3980148189570811E-3</v>
      </c>
      <c r="O16" s="8">
        <f t="shared" si="3"/>
        <v>0.1398014818957081</v>
      </c>
      <c r="Q16" s="1">
        <v>5</v>
      </c>
      <c r="R16" s="8">
        <f>N53+N41+N30+N68+N70</f>
        <v>6.3000000000000007</v>
      </c>
      <c r="S16" s="8">
        <f>R16/SUM($R$11:$R$18)</f>
        <v>0.1787340280948817</v>
      </c>
      <c r="T16" s="9" t="str">
        <f>IF(S16&lt;$V$14,"More!",IF(S16&gt;$V$15,"Less!","OK!"))</f>
        <v>Less!</v>
      </c>
    </row>
    <row r="17" spans="1:20" ht="15.95" customHeight="1">
      <c r="A17" s="58"/>
      <c r="B17" s="69" t="s">
        <v>39</v>
      </c>
      <c r="C17" s="69" t="s">
        <v>39</v>
      </c>
      <c r="D17" s="2" t="s">
        <v>40</v>
      </c>
      <c r="E17" s="2" t="s">
        <v>16</v>
      </c>
      <c r="F17" s="1">
        <v>1</v>
      </c>
      <c r="G17" s="1">
        <v>1</v>
      </c>
      <c r="H17" s="1">
        <v>4</v>
      </c>
      <c r="I17" s="1" t="s">
        <v>39</v>
      </c>
      <c r="J17" s="1">
        <v>5.0000000000000001E-3</v>
      </c>
      <c r="K17" s="1">
        <f t="shared" si="1"/>
        <v>5.0000000000000001E-3</v>
      </c>
      <c r="L17" s="7"/>
      <c r="M17" s="1" t="s">
        <v>120</v>
      </c>
      <c r="N17" s="8">
        <f t="shared" si="2"/>
        <v>6.9900740947854056E-4</v>
      </c>
      <c r="O17" s="8">
        <f t="shared" si="3"/>
        <v>0.1398014818957081</v>
      </c>
      <c r="Q17" s="1">
        <v>3</v>
      </c>
      <c r="R17" s="8">
        <f>N33+N45+N54</f>
        <v>3.8200000000000003</v>
      </c>
      <c r="S17" s="8">
        <f>R17/SUM($R$11:$R$18)</f>
        <v>0.10837523608292828</v>
      </c>
      <c r="T17" s="9" t="str">
        <f>IF(S17&lt;$V$14,"More!",IF(S17&gt;$V$15,"Less!","OK!"))</f>
        <v>OK!</v>
      </c>
    </row>
    <row r="18" spans="1:20" ht="15.95" customHeight="1">
      <c r="A18" s="58"/>
      <c r="B18" s="69" t="s">
        <v>41</v>
      </c>
      <c r="C18" s="69" t="s">
        <v>41</v>
      </c>
      <c r="D18" s="2" t="s">
        <v>42</v>
      </c>
      <c r="E18" s="2" t="s">
        <v>16</v>
      </c>
      <c r="F18" s="1">
        <v>0.3</v>
      </c>
      <c r="G18" s="1">
        <v>1</v>
      </c>
      <c r="H18" s="1">
        <v>4</v>
      </c>
      <c r="I18" s="1" t="s">
        <v>41</v>
      </c>
      <c r="J18" s="1">
        <v>0.01</v>
      </c>
      <c r="K18" s="1">
        <f t="shared" si="1"/>
        <v>3.0000000000000001E-3</v>
      </c>
      <c r="L18" s="7"/>
      <c r="M18" s="1" t="s">
        <v>120</v>
      </c>
      <c r="N18" s="8">
        <f>K18/SUM($K$11:$K$18)</f>
        <v>4.1940444568712432E-4</v>
      </c>
      <c r="O18" s="8">
        <f t="shared" si="3"/>
        <v>0.1398014818957081</v>
      </c>
      <c r="Q18" s="1">
        <v>3</v>
      </c>
      <c r="R18" s="8">
        <f>N34+N55+N67</f>
        <v>6.1666666666666661</v>
      </c>
      <c r="S18" s="8">
        <f>R18/SUM($R$11:$R$18)</f>
        <v>0.17495129734155085</v>
      </c>
      <c r="T18" s="9" t="str">
        <f>IF(S18&lt;$V$14,"More!",IF(S18&gt;$V$15,"Less!","OK!"))</f>
        <v>Less!</v>
      </c>
    </row>
    <row r="19" spans="1:20" ht="15.95" customHeight="1">
      <c r="A19" s="58"/>
      <c r="B19" s="69" t="s">
        <v>43</v>
      </c>
      <c r="C19" s="69" t="s">
        <v>43</v>
      </c>
      <c r="D19" s="2" t="s">
        <v>44</v>
      </c>
      <c r="E19" s="2" t="s">
        <v>16</v>
      </c>
      <c r="F19" s="1">
        <v>4.5</v>
      </c>
      <c r="G19" s="1">
        <v>1</v>
      </c>
      <c r="H19" s="1" t="s">
        <v>19</v>
      </c>
      <c r="I19" s="10" t="s">
        <v>19</v>
      </c>
      <c r="J19" s="1">
        <v>1</v>
      </c>
      <c r="K19" s="1">
        <f t="shared" si="1"/>
        <v>4.5</v>
      </c>
      <c r="L19" s="7"/>
      <c r="M19" s="1" t="s">
        <v>119</v>
      </c>
      <c r="N19" s="8">
        <f t="shared" ref="N12:N19" si="4">K19/SUM($K$11:$K$19)</f>
        <v>0.38616665236419812</v>
      </c>
      <c r="O19" s="8">
        <f t="shared" si="3"/>
        <v>8.5814811636488464E-2</v>
      </c>
      <c r="S19" s="8"/>
    </row>
    <row r="20" spans="1:20" ht="15.95" customHeight="1">
      <c r="A20" s="68" t="s">
        <v>45</v>
      </c>
      <c r="B20" s="29" t="s">
        <v>13</v>
      </c>
      <c r="C20" s="29" t="s">
        <v>14</v>
      </c>
      <c r="D20" s="40" t="s">
        <v>15</v>
      </c>
      <c r="E20" s="40" t="s">
        <v>16</v>
      </c>
      <c r="F20" s="41">
        <v>2</v>
      </c>
      <c r="G20" s="41">
        <v>1</v>
      </c>
      <c r="H20" s="41">
        <v>0.08</v>
      </c>
      <c r="I20" s="41" t="s">
        <v>14</v>
      </c>
      <c r="J20" s="42">
        <v>0.21</v>
      </c>
      <c r="K20" s="41">
        <f t="shared" si="1"/>
        <v>0.42</v>
      </c>
      <c r="L20" s="43"/>
      <c r="M20" s="44">
        <f>J20/J4</f>
        <v>0.15</v>
      </c>
      <c r="N20" s="44">
        <f>K20/K4</f>
        <v>0.06</v>
      </c>
      <c r="O20" s="42" t="s">
        <v>117</v>
      </c>
      <c r="R20" s="1" t="s">
        <v>46</v>
      </c>
      <c r="S20" s="8">
        <f>SUM(S9:S18)</f>
        <v>1.1877619978640461</v>
      </c>
    </row>
    <row r="21" spans="1:20" ht="15.95" customHeight="1">
      <c r="A21" s="68"/>
      <c r="B21" s="47" t="s">
        <v>18</v>
      </c>
      <c r="C21" s="47" t="s">
        <v>47</v>
      </c>
      <c r="D21" s="16" t="s">
        <v>15</v>
      </c>
      <c r="E21" s="49" t="s">
        <v>16</v>
      </c>
      <c r="F21" s="45">
        <v>3</v>
      </c>
      <c r="G21" s="45">
        <v>1</v>
      </c>
      <c r="H21" s="45">
        <v>0.06</v>
      </c>
      <c r="I21" s="38" t="s">
        <v>14</v>
      </c>
      <c r="J21" s="17">
        <v>0.25</v>
      </c>
      <c r="K21" s="17">
        <f t="shared" si="1"/>
        <v>0.75</v>
      </c>
      <c r="L21" s="64"/>
      <c r="M21" s="19">
        <f>J21/J4</f>
        <v>0.17857142857142858</v>
      </c>
      <c r="N21" s="19">
        <f>K21/K4</f>
        <v>0.10714285714285714</v>
      </c>
      <c r="O21" s="57">
        <f>SUM(N21:N22)</f>
        <v>0.44047619047619047</v>
      </c>
      <c r="R21" s="1" t="s">
        <v>48</v>
      </c>
      <c r="S21" s="8">
        <f>S20/8</f>
        <v>0.14847024973300577</v>
      </c>
    </row>
    <row r="22" spans="1:20" ht="15.95" customHeight="1">
      <c r="A22" s="68"/>
      <c r="B22" s="48"/>
      <c r="C22" s="48"/>
      <c r="D22" s="20" t="s">
        <v>49</v>
      </c>
      <c r="E22" s="50"/>
      <c r="F22" s="46"/>
      <c r="G22" s="46"/>
      <c r="H22" s="46"/>
      <c r="I22" s="39" t="s">
        <v>50</v>
      </c>
      <c r="J22" s="21">
        <v>0.5</v>
      </c>
      <c r="K22" s="21">
        <f>F21*J22</f>
        <v>1.5</v>
      </c>
      <c r="L22" s="65"/>
      <c r="M22" s="23">
        <f>J22/J19</f>
        <v>0.5</v>
      </c>
      <c r="N22" s="23">
        <f>K22/K19</f>
        <v>0.33333333333333331</v>
      </c>
      <c r="O22" s="52"/>
    </row>
    <row r="23" spans="1:20" ht="15.95" customHeight="1">
      <c r="A23" s="68"/>
      <c r="B23" s="47" t="s">
        <v>23</v>
      </c>
      <c r="C23" s="47" t="s">
        <v>51</v>
      </c>
      <c r="D23" s="16" t="s">
        <v>15</v>
      </c>
      <c r="E23" s="49" t="s">
        <v>16</v>
      </c>
      <c r="F23" s="45">
        <v>5</v>
      </c>
      <c r="G23" s="45">
        <v>1</v>
      </c>
      <c r="H23" s="45">
        <v>0.06</v>
      </c>
      <c r="I23" s="17" t="s">
        <v>22</v>
      </c>
      <c r="J23" s="17">
        <v>0.4</v>
      </c>
      <c r="K23" s="17">
        <f>F23*J23</f>
        <v>2</v>
      </c>
      <c r="L23" s="64" t="s">
        <v>52</v>
      </c>
      <c r="M23" s="19">
        <f>J23/J9</f>
        <v>0.57142857142857151</v>
      </c>
      <c r="N23" s="19">
        <f>K23/K9</f>
        <v>0.5714285714285714</v>
      </c>
      <c r="O23" s="57">
        <f>SUM(N23:N24)</f>
        <v>1.126984126984127</v>
      </c>
    </row>
    <row r="24" spans="1:20" ht="15.95" customHeight="1">
      <c r="A24" s="68"/>
      <c r="B24" s="48"/>
      <c r="C24" s="48"/>
      <c r="D24" s="20" t="s">
        <v>49</v>
      </c>
      <c r="E24" s="50"/>
      <c r="F24" s="46"/>
      <c r="G24" s="46"/>
      <c r="H24" s="46"/>
      <c r="I24" s="37" t="s">
        <v>50</v>
      </c>
      <c r="J24" s="21">
        <v>0.5</v>
      </c>
      <c r="K24" s="21">
        <f>F23*J24</f>
        <v>2.5</v>
      </c>
      <c r="L24" s="65"/>
      <c r="M24" s="23">
        <f>J24/J19</f>
        <v>0.5</v>
      </c>
      <c r="N24" s="23">
        <f>K24/K19</f>
        <v>0.55555555555555558</v>
      </c>
      <c r="O24" s="52"/>
    </row>
    <row r="25" spans="1:20" ht="15.95" customHeight="1">
      <c r="A25" s="68"/>
      <c r="B25" s="11" t="s">
        <v>25</v>
      </c>
      <c r="C25" s="11" t="s">
        <v>53</v>
      </c>
      <c r="D25" s="2" t="s">
        <v>21</v>
      </c>
      <c r="E25" s="2" t="s">
        <v>16</v>
      </c>
      <c r="F25" s="1">
        <v>5</v>
      </c>
      <c r="G25" s="1">
        <v>1</v>
      </c>
      <c r="H25" s="1">
        <v>0.06</v>
      </c>
      <c r="I25" s="1" t="s">
        <v>22</v>
      </c>
      <c r="J25" s="1">
        <v>0.9</v>
      </c>
      <c r="K25" s="1">
        <f t="shared" ref="K25:K26" si="5">F25*J25</f>
        <v>4.5</v>
      </c>
      <c r="L25" s="7"/>
      <c r="M25" s="12">
        <f>J25/J9</f>
        <v>1.2857142857142858</v>
      </c>
      <c r="N25" s="12">
        <f>K25/K9</f>
        <v>1.2857142857142858</v>
      </c>
      <c r="O25" s="8"/>
    </row>
    <row r="26" spans="1:20" ht="15.95" customHeight="1">
      <c r="A26" s="58" t="s">
        <v>54</v>
      </c>
      <c r="B26" s="47" t="s">
        <v>55</v>
      </c>
      <c r="C26" s="47"/>
      <c r="D26" s="49" t="s">
        <v>56</v>
      </c>
      <c r="E26" s="49" t="s">
        <v>57</v>
      </c>
      <c r="F26" s="45">
        <v>5</v>
      </c>
      <c r="G26" s="45">
        <v>1</v>
      </c>
      <c r="H26" s="45">
        <v>0.32</v>
      </c>
      <c r="I26" s="17" t="s">
        <v>22</v>
      </c>
      <c r="J26" s="17">
        <v>0.35</v>
      </c>
      <c r="K26" s="17">
        <f t="shared" si="5"/>
        <v>1.75</v>
      </c>
      <c r="L26" s="26"/>
      <c r="M26" s="19">
        <f>J26/J9</f>
        <v>0.5</v>
      </c>
      <c r="N26" s="19">
        <f>K26/K9</f>
        <v>0.5</v>
      </c>
      <c r="O26" s="57">
        <f>SUM(N26:N27)</f>
        <v>1.1428571428571428</v>
      </c>
    </row>
    <row r="27" spans="1:20" ht="15.95" customHeight="1">
      <c r="A27" s="58"/>
      <c r="B27" s="48"/>
      <c r="C27" s="48"/>
      <c r="D27" s="50"/>
      <c r="E27" s="50"/>
      <c r="F27" s="46"/>
      <c r="G27" s="46"/>
      <c r="H27" s="46"/>
      <c r="I27" s="21" t="s">
        <v>33</v>
      </c>
      <c r="J27" s="21">
        <v>0.45</v>
      </c>
      <c r="K27" s="21">
        <f>F26*J27</f>
        <v>2.25</v>
      </c>
      <c r="L27" s="27"/>
      <c r="M27" s="23">
        <f>J27/J14</f>
        <v>0.6428571428571429</v>
      </c>
      <c r="N27" s="23">
        <f>K27/K14</f>
        <v>0.6428571428571429</v>
      </c>
      <c r="O27" s="52"/>
    </row>
    <row r="28" spans="1:20" ht="15.95" customHeight="1">
      <c r="A28" s="58"/>
      <c r="B28" s="47" t="s">
        <v>58</v>
      </c>
      <c r="C28" s="47"/>
      <c r="D28" s="49" t="s">
        <v>59</v>
      </c>
      <c r="E28" s="49" t="s">
        <v>57</v>
      </c>
      <c r="F28" s="45">
        <v>7</v>
      </c>
      <c r="G28" s="45">
        <v>1</v>
      </c>
      <c r="H28" s="45">
        <v>1.2</v>
      </c>
      <c r="I28" s="17" t="s">
        <v>27</v>
      </c>
      <c r="J28" s="17">
        <v>0.4</v>
      </c>
      <c r="K28" s="17">
        <f t="shared" ref="K28:K34" si="6">F28*J28</f>
        <v>2.8000000000000003</v>
      </c>
      <c r="L28" s="18"/>
      <c r="M28" s="19">
        <f>J28/J11</f>
        <v>1</v>
      </c>
      <c r="N28" s="19">
        <f>K28/K11</f>
        <v>1.4000000000000001</v>
      </c>
      <c r="O28" s="57">
        <f>SUM(N28:N29)</f>
        <v>1.6333333333333335</v>
      </c>
    </row>
    <row r="29" spans="1:20" ht="15.95" customHeight="1">
      <c r="A29" s="58"/>
      <c r="B29" s="48"/>
      <c r="C29" s="48"/>
      <c r="D29" s="50"/>
      <c r="E29" s="50"/>
      <c r="F29" s="46"/>
      <c r="G29" s="46"/>
      <c r="H29" s="46"/>
      <c r="I29" s="21" t="s">
        <v>50</v>
      </c>
      <c r="J29" s="21">
        <v>0.15</v>
      </c>
      <c r="K29" s="21">
        <f>F28*J29</f>
        <v>1.05</v>
      </c>
      <c r="L29" s="28"/>
      <c r="M29" s="23">
        <f>J29/J19</f>
        <v>0.15</v>
      </c>
      <c r="N29" s="23">
        <f>K29/K19</f>
        <v>0.23333333333333334</v>
      </c>
      <c r="O29" s="52"/>
    </row>
    <row r="30" spans="1:20" ht="15.95" customHeight="1">
      <c r="A30" s="58"/>
      <c r="B30" s="53" t="s">
        <v>60</v>
      </c>
      <c r="C30" s="53"/>
      <c r="D30" s="2" t="s">
        <v>15</v>
      </c>
      <c r="E30" s="2" t="s">
        <v>61</v>
      </c>
      <c r="F30" s="1">
        <v>6.9</v>
      </c>
      <c r="G30" s="1">
        <v>1</v>
      </c>
      <c r="H30" s="1">
        <v>0.30000000000000004</v>
      </c>
      <c r="I30" s="1" t="s">
        <v>37</v>
      </c>
      <c r="J30" s="1">
        <v>6.0000000000000001E-3</v>
      </c>
      <c r="K30" s="1">
        <f t="shared" si="6"/>
        <v>4.1400000000000006E-2</v>
      </c>
      <c r="L30" s="7" t="s">
        <v>62</v>
      </c>
      <c r="M30" s="12">
        <f>J30/J16</f>
        <v>0.6</v>
      </c>
      <c r="N30" s="12">
        <f>K30/K16</f>
        <v>4.1400000000000006</v>
      </c>
      <c r="O30" s="13">
        <f t="shared" ref="O30:O33" si="7">N30</f>
        <v>4.1400000000000006</v>
      </c>
    </row>
    <row r="31" spans="1:20" ht="15.95" customHeight="1">
      <c r="A31" s="58"/>
      <c r="B31" s="59" t="s">
        <v>63</v>
      </c>
      <c r="C31" s="59"/>
      <c r="D31" s="30" t="s">
        <v>64</v>
      </c>
      <c r="E31" s="30" t="s">
        <v>61</v>
      </c>
      <c r="F31" s="31">
        <v>8.8000000000000007</v>
      </c>
      <c r="G31" s="31">
        <v>1</v>
      </c>
      <c r="H31" s="31">
        <v>0.32</v>
      </c>
      <c r="I31" s="31" t="s">
        <v>31</v>
      </c>
      <c r="J31" s="31">
        <v>7.0000000000000001E-3</v>
      </c>
      <c r="K31" s="31">
        <f t="shared" si="6"/>
        <v>6.1600000000000009E-2</v>
      </c>
      <c r="L31" s="32"/>
      <c r="M31" s="33">
        <f>J31/J13</f>
        <v>1</v>
      </c>
      <c r="N31" s="33">
        <f>K31/K13</f>
        <v>1.76</v>
      </c>
      <c r="O31" s="34">
        <f t="shared" si="7"/>
        <v>1.76</v>
      </c>
    </row>
    <row r="32" spans="1:20" ht="15.95" customHeight="1">
      <c r="A32" s="58"/>
      <c r="B32" s="53" t="s">
        <v>65</v>
      </c>
      <c r="C32" s="53"/>
      <c r="D32" s="2" t="s">
        <v>66</v>
      </c>
      <c r="E32" s="2" t="s">
        <v>61</v>
      </c>
      <c r="F32" s="1">
        <v>8</v>
      </c>
      <c r="G32" s="1">
        <v>1</v>
      </c>
      <c r="H32" s="1">
        <v>2.2999999999999998</v>
      </c>
      <c r="I32" s="1" t="s">
        <v>29</v>
      </c>
      <c r="J32" s="1">
        <v>0.27</v>
      </c>
      <c r="K32" s="1">
        <f t="shared" si="6"/>
        <v>2.16</v>
      </c>
      <c r="L32" s="7"/>
      <c r="M32" s="12">
        <f>J32/J12</f>
        <v>0.89999999999999991</v>
      </c>
      <c r="N32" s="12">
        <f>K32/K12</f>
        <v>1.44</v>
      </c>
      <c r="O32" s="13">
        <f t="shared" si="7"/>
        <v>1.44</v>
      </c>
    </row>
    <row r="33" spans="1:15" ht="15.95" customHeight="1">
      <c r="A33" s="58"/>
      <c r="B33" s="59" t="s">
        <v>67</v>
      </c>
      <c r="C33" s="59"/>
      <c r="D33" s="30" t="s">
        <v>68</v>
      </c>
      <c r="E33" s="30" t="s">
        <v>61</v>
      </c>
      <c r="F33" s="31">
        <v>3</v>
      </c>
      <c r="G33" s="31">
        <v>1</v>
      </c>
      <c r="H33" s="31">
        <v>2.8</v>
      </c>
      <c r="I33" s="31" t="s">
        <v>39</v>
      </c>
      <c r="J33" s="31">
        <v>3.0000000000000001E-3</v>
      </c>
      <c r="K33" s="31">
        <f t="shared" si="6"/>
        <v>9.0000000000000011E-3</v>
      </c>
      <c r="L33" s="32" t="s">
        <v>69</v>
      </c>
      <c r="M33" s="33">
        <f t="shared" ref="M33:N35" si="8">J33/J17</f>
        <v>0.6</v>
      </c>
      <c r="N33" s="33">
        <f t="shared" si="8"/>
        <v>1.8000000000000003</v>
      </c>
      <c r="O33" s="34">
        <f t="shared" si="7"/>
        <v>1.8000000000000003</v>
      </c>
    </row>
    <row r="34" spans="1:15" ht="15.95" customHeight="1">
      <c r="A34" s="58"/>
      <c r="B34" s="53" t="s">
        <v>70</v>
      </c>
      <c r="C34" s="53"/>
      <c r="D34" s="63" t="s">
        <v>71</v>
      </c>
      <c r="E34" s="63" t="s">
        <v>61</v>
      </c>
      <c r="F34" s="56">
        <v>3.5</v>
      </c>
      <c r="G34" s="56">
        <v>1</v>
      </c>
      <c r="H34" s="56">
        <v>3.1</v>
      </c>
      <c r="I34" s="1" t="s">
        <v>41</v>
      </c>
      <c r="J34" s="1">
        <v>1E-3</v>
      </c>
      <c r="K34" s="1">
        <f t="shared" si="6"/>
        <v>3.5000000000000001E-3</v>
      </c>
      <c r="L34" s="62" t="s">
        <v>72</v>
      </c>
      <c r="M34" s="12">
        <f t="shared" si="8"/>
        <v>0.1</v>
      </c>
      <c r="N34" s="12">
        <f t="shared" si="8"/>
        <v>1.1666666666666667</v>
      </c>
      <c r="O34" s="51">
        <f>SUM(N34:N35)</f>
        <v>1.6115555555555556</v>
      </c>
    </row>
    <row r="35" spans="1:15" ht="15.95" customHeight="1">
      <c r="A35" s="58"/>
      <c r="B35" s="58"/>
      <c r="C35" s="53"/>
      <c r="D35" s="63"/>
      <c r="E35" s="63"/>
      <c r="F35" s="56"/>
      <c r="G35" s="56"/>
      <c r="H35" s="56"/>
      <c r="I35" s="1" t="s">
        <v>50</v>
      </c>
      <c r="J35" s="1">
        <v>0.57200000000000006</v>
      </c>
      <c r="K35" s="1">
        <f>F34*J35</f>
        <v>2.0020000000000002</v>
      </c>
      <c r="L35" s="62"/>
      <c r="M35" s="12">
        <f t="shared" si="8"/>
        <v>0.57200000000000006</v>
      </c>
      <c r="N35" s="12">
        <f t="shared" si="8"/>
        <v>0.44488888888888894</v>
      </c>
      <c r="O35" s="51"/>
    </row>
    <row r="36" spans="1:15" ht="15.95" customHeight="1">
      <c r="A36" s="58"/>
      <c r="B36" s="47" t="s">
        <v>73</v>
      </c>
      <c r="C36" s="47"/>
      <c r="D36" s="60" t="s">
        <v>74</v>
      </c>
      <c r="E36" s="60" t="s">
        <v>61</v>
      </c>
      <c r="F36" s="45">
        <v>5</v>
      </c>
      <c r="G36" s="45">
        <v>1</v>
      </c>
      <c r="H36" s="45">
        <v>1.3</v>
      </c>
      <c r="I36" s="17" t="s">
        <v>22</v>
      </c>
      <c r="J36" s="17">
        <v>0.23400000000000001</v>
      </c>
      <c r="K36" s="17">
        <f>F36*J36</f>
        <v>1.1700000000000002</v>
      </c>
      <c r="L36" s="26"/>
      <c r="M36" s="19">
        <f>J36/J9</f>
        <v>0.33428571428571435</v>
      </c>
      <c r="N36" s="19">
        <f>K36/K9</f>
        <v>0.33428571428571435</v>
      </c>
      <c r="O36" s="57">
        <f>SUM(N36:N37)</f>
        <v>1.6676190476190473</v>
      </c>
    </row>
    <row r="37" spans="1:15" ht="15.95" customHeight="1">
      <c r="A37" s="58"/>
      <c r="B37" s="48"/>
      <c r="C37" s="48"/>
      <c r="D37" s="61"/>
      <c r="E37" s="61"/>
      <c r="F37" s="46"/>
      <c r="G37" s="46"/>
      <c r="H37" s="46"/>
      <c r="I37" s="21" t="s">
        <v>29</v>
      </c>
      <c r="J37" s="21">
        <v>0.4</v>
      </c>
      <c r="K37" s="21">
        <f>F36*J37</f>
        <v>2</v>
      </c>
      <c r="L37" s="27"/>
      <c r="M37" s="23">
        <f>J37/J12</f>
        <v>1.3333333333333333</v>
      </c>
      <c r="N37" s="23">
        <f>K37/K12</f>
        <v>1.333333333333333</v>
      </c>
      <c r="O37" s="52"/>
    </row>
    <row r="38" spans="1:15" ht="15.95" customHeight="1">
      <c r="A38" s="58"/>
      <c r="B38" s="53" t="s">
        <v>75</v>
      </c>
      <c r="C38" s="53"/>
      <c r="D38" s="63" t="s">
        <v>76</v>
      </c>
      <c r="E38" s="63" t="s">
        <v>57</v>
      </c>
      <c r="F38" s="56">
        <v>4.5999999999999996</v>
      </c>
      <c r="G38" s="56">
        <v>1</v>
      </c>
      <c r="H38" s="56">
        <v>0.5</v>
      </c>
      <c r="I38" s="1" t="s">
        <v>33</v>
      </c>
      <c r="J38" s="1">
        <v>0.62</v>
      </c>
      <c r="K38" s="1">
        <f>F38*J38</f>
        <v>2.8519999999999999</v>
      </c>
      <c r="L38" s="14"/>
      <c r="M38" s="12">
        <f>J38/J14</f>
        <v>0.88571428571428579</v>
      </c>
      <c r="N38" s="12">
        <f>K38/K14</f>
        <v>0.81485714285714284</v>
      </c>
      <c r="O38" s="51">
        <f>SUM(N38:N39)</f>
        <v>1.1521904761904762</v>
      </c>
    </row>
    <row r="39" spans="1:15" ht="15.95" customHeight="1">
      <c r="A39" s="58"/>
      <c r="B39" s="58"/>
      <c r="C39" s="53"/>
      <c r="D39" s="63"/>
      <c r="E39" s="63"/>
      <c r="F39" s="56"/>
      <c r="G39" s="56"/>
      <c r="H39" s="56"/>
      <c r="I39" s="1" t="s">
        <v>50</v>
      </c>
      <c r="J39" s="1">
        <v>0.33</v>
      </c>
      <c r="K39" s="1">
        <f>F38*J39</f>
        <v>1.518</v>
      </c>
      <c r="L39" s="14"/>
      <c r="M39" s="12">
        <f>J39/J19</f>
        <v>0.33</v>
      </c>
      <c r="N39" s="12">
        <f>K39/K19</f>
        <v>0.33733333333333332</v>
      </c>
      <c r="O39" s="51"/>
    </row>
    <row r="40" spans="1:15" ht="15.95" customHeight="1">
      <c r="A40" s="58"/>
      <c r="B40" s="47" t="s">
        <v>77</v>
      </c>
      <c r="C40" s="47"/>
      <c r="D40" s="60" t="s">
        <v>78</v>
      </c>
      <c r="E40" s="60" t="s">
        <v>61</v>
      </c>
      <c r="F40" s="45">
        <v>4.2</v>
      </c>
      <c r="G40" s="45">
        <v>1</v>
      </c>
      <c r="H40" s="45">
        <v>0.25</v>
      </c>
      <c r="I40" s="17" t="s">
        <v>22</v>
      </c>
      <c r="J40" s="17">
        <v>0.55000000000000004</v>
      </c>
      <c r="K40" s="17">
        <f>F40*J40</f>
        <v>2.3100000000000005</v>
      </c>
      <c r="L40" s="35"/>
      <c r="M40" s="19">
        <f>J40/J9</f>
        <v>0.78571428571428581</v>
      </c>
      <c r="N40" s="19">
        <f>K40/K9</f>
        <v>0.66000000000000014</v>
      </c>
      <c r="O40" s="57">
        <f>SUM(N40:N41)</f>
        <v>1.08</v>
      </c>
    </row>
    <row r="41" spans="1:15" ht="15.95" customHeight="1">
      <c r="A41" s="58"/>
      <c r="B41" s="54"/>
      <c r="C41" s="48"/>
      <c r="D41" s="61"/>
      <c r="E41" s="61"/>
      <c r="F41" s="46"/>
      <c r="G41" s="46"/>
      <c r="H41" s="46"/>
      <c r="I41" s="21" t="s">
        <v>37</v>
      </c>
      <c r="J41" s="21">
        <v>1E-3</v>
      </c>
      <c r="K41" s="21">
        <f>F40*J41</f>
        <v>4.2000000000000006E-3</v>
      </c>
      <c r="L41" s="36"/>
      <c r="M41" s="23">
        <f>J41/J16</f>
        <v>0.1</v>
      </c>
      <c r="N41" s="23">
        <f>K41/K16</f>
        <v>0.42000000000000004</v>
      </c>
      <c r="O41" s="52"/>
    </row>
    <row r="42" spans="1:15" ht="15.95" customHeight="1">
      <c r="A42" s="58"/>
      <c r="B42" s="53" t="s">
        <v>79</v>
      </c>
      <c r="C42" s="53"/>
      <c r="D42" s="55" t="s">
        <v>80</v>
      </c>
      <c r="E42" s="55" t="s">
        <v>61</v>
      </c>
      <c r="F42" s="56">
        <v>5</v>
      </c>
      <c r="G42" s="56">
        <v>1</v>
      </c>
      <c r="H42" s="56">
        <v>1.9</v>
      </c>
      <c r="I42" s="1" t="s">
        <v>33</v>
      </c>
      <c r="J42" s="1">
        <v>0.18</v>
      </c>
      <c r="K42" s="1">
        <f>F42*J42</f>
        <v>0.89999999999999991</v>
      </c>
      <c r="L42" s="14" t="s">
        <v>81</v>
      </c>
      <c r="M42" s="12">
        <f>J42/J14</f>
        <v>0.25714285714285717</v>
      </c>
      <c r="N42" s="12">
        <f>K42/K14</f>
        <v>0.25714285714285712</v>
      </c>
      <c r="O42" s="51">
        <f>SUM(N42:N44)</f>
        <v>1.7888888888888888</v>
      </c>
    </row>
    <row r="43" spans="1:15" ht="15.95" customHeight="1">
      <c r="A43" s="58"/>
      <c r="B43" s="58"/>
      <c r="C43" s="53"/>
      <c r="D43" s="55"/>
      <c r="E43" s="55"/>
      <c r="F43" s="56"/>
      <c r="G43" s="56"/>
      <c r="H43" s="56"/>
      <c r="I43" s="1" t="s">
        <v>31</v>
      </c>
      <c r="J43" s="1">
        <v>8.0000000000000002E-3</v>
      </c>
      <c r="K43" s="1">
        <f>F42*J43</f>
        <v>0.04</v>
      </c>
      <c r="L43" s="14"/>
      <c r="M43" s="12">
        <f>J43/J13</f>
        <v>1.1428571428571428</v>
      </c>
      <c r="N43" s="12">
        <f>K43/K13</f>
        <v>1.1428571428571428</v>
      </c>
      <c r="O43" s="51"/>
    </row>
    <row r="44" spans="1:15" ht="15.95" customHeight="1">
      <c r="A44" s="58"/>
      <c r="B44" s="58"/>
      <c r="C44" s="53"/>
      <c r="D44" s="55"/>
      <c r="E44" s="55"/>
      <c r="F44" s="56"/>
      <c r="G44" s="56"/>
      <c r="H44" s="56"/>
      <c r="I44" s="1" t="s">
        <v>50</v>
      </c>
      <c r="J44" s="1">
        <v>0.35</v>
      </c>
      <c r="K44" s="1">
        <f>F42*J44</f>
        <v>1.75</v>
      </c>
      <c r="L44" s="1"/>
      <c r="M44" s="12">
        <f>J44/J19</f>
        <v>0.35</v>
      </c>
      <c r="N44" s="12">
        <f>K44/K19</f>
        <v>0.3888888888888889</v>
      </c>
      <c r="O44" s="51"/>
    </row>
    <row r="45" spans="1:15" ht="15.95" customHeight="1">
      <c r="A45" s="58"/>
      <c r="B45" s="47" t="s">
        <v>82</v>
      </c>
      <c r="C45" s="47"/>
      <c r="D45" s="60" t="s">
        <v>83</v>
      </c>
      <c r="E45" s="60" t="s">
        <v>61</v>
      </c>
      <c r="F45" s="45">
        <v>1.9</v>
      </c>
      <c r="G45" s="45">
        <v>1</v>
      </c>
      <c r="H45" s="45">
        <v>3.2</v>
      </c>
      <c r="I45" s="17" t="s">
        <v>39</v>
      </c>
      <c r="J45" s="17">
        <v>2E-3</v>
      </c>
      <c r="K45" s="17">
        <f>F45*J45</f>
        <v>3.8E-3</v>
      </c>
      <c r="L45" s="26"/>
      <c r="M45" s="19">
        <f>J45/J17</f>
        <v>0.4</v>
      </c>
      <c r="N45" s="19">
        <f>K45/K17</f>
        <v>0.76</v>
      </c>
      <c r="O45" s="57">
        <f>SUM(N45:N46)</f>
        <v>1.1019999999999999</v>
      </c>
    </row>
    <row r="46" spans="1:15" ht="15.95" customHeight="1">
      <c r="A46" s="58"/>
      <c r="B46" s="54"/>
      <c r="C46" s="48"/>
      <c r="D46" s="61"/>
      <c r="E46" s="61"/>
      <c r="F46" s="46"/>
      <c r="G46" s="46"/>
      <c r="H46" s="46"/>
      <c r="I46" s="21" t="s">
        <v>27</v>
      </c>
      <c r="J46" s="21">
        <v>0.36</v>
      </c>
      <c r="K46" s="21">
        <f>F45*J46</f>
        <v>0.68399999999999994</v>
      </c>
      <c r="L46" s="27"/>
      <c r="M46" s="23">
        <f>J46/J11</f>
        <v>0.89999999999999991</v>
      </c>
      <c r="N46" s="23">
        <f>K46/K11</f>
        <v>0.34199999999999997</v>
      </c>
      <c r="O46" s="52"/>
    </row>
    <row r="47" spans="1:15" ht="15.95" customHeight="1">
      <c r="A47" s="58"/>
      <c r="B47" s="47" t="s">
        <v>84</v>
      </c>
      <c r="C47" s="47"/>
      <c r="D47" s="60" t="s">
        <v>85</v>
      </c>
      <c r="E47" s="60" t="s">
        <v>61</v>
      </c>
      <c r="F47" s="45">
        <v>4.0999999999999996</v>
      </c>
      <c r="G47" s="45">
        <v>1</v>
      </c>
      <c r="H47" s="45">
        <v>0.9</v>
      </c>
      <c r="I47" s="17" t="s">
        <v>33</v>
      </c>
      <c r="J47" s="17">
        <v>0.49</v>
      </c>
      <c r="K47" s="17">
        <f>F47*J47</f>
        <v>2.0089999999999999</v>
      </c>
      <c r="L47" s="26"/>
      <c r="M47" s="19">
        <f>J47/J14</f>
        <v>0.70000000000000007</v>
      </c>
      <c r="N47" s="19">
        <f>K47/K14</f>
        <v>0.57399999999999995</v>
      </c>
      <c r="O47" s="57">
        <f>SUM(N47:N48)</f>
        <v>1.5944444444444441</v>
      </c>
    </row>
    <row r="48" spans="1:15" ht="15.95" customHeight="1">
      <c r="A48" s="58"/>
      <c r="B48" s="54"/>
      <c r="C48" s="48"/>
      <c r="D48" s="61"/>
      <c r="E48" s="61"/>
      <c r="F48" s="46"/>
      <c r="G48" s="46"/>
      <c r="H48" s="46"/>
      <c r="I48" s="21" t="s">
        <v>50</v>
      </c>
      <c r="J48" s="21">
        <v>1.1200000000000001</v>
      </c>
      <c r="K48" s="21">
        <f>F47*J48</f>
        <v>4.5919999999999996</v>
      </c>
      <c r="L48" s="27"/>
      <c r="M48" s="23">
        <f>J48/J19</f>
        <v>1.1200000000000001</v>
      </c>
      <c r="N48" s="23">
        <f>K48/K19</f>
        <v>1.0204444444444443</v>
      </c>
      <c r="O48" s="52"/>
    </row>
    <row r="49" spans="1:15" ht="15.95" customHeight="1">
      <c r="A49" s="58"/>
      <c r="B49" s="53" t="s">
        <v>86</v>
      </c>
      <c r="C49" s="53"/>
      <c r="D49" s="2" t="s">
        <v>87</v>
      </c>
      <c r="E49" s="2" t="s">
        <v>61</v>
      </c>
      <c r="F49" s="1">
        <v>4.3</v>
      </c>
      <c r="G49" s="1">
        <v>1</v>
      </c>
      <c r="H49" s="1">
        <v>0.5</v>
      </c>
      <c r="I49" s="1" t="s">
        <v>35</v>
      </c>
      <c r="J49" s="1">
        <v>3.5000000000000003E-2</v>
      </c>
      <c r="K49" s="1">
        <f t="shared" ref="K49:K52" si="9">F49*J49</f>
        <v>0.15049999999999999</v>
      </c>
      <c r="L49" s="7" t="s">
        <v>88</v>
      </c>
      <c r="M49" s="12">
        <f>J49/J15</f>
        <v>0.35000000000000003</v>
      </c>
      <c r="N49" s="12">
        <f>K49/K15</f>
        <v>1.5049999999999999</v>
      </c>
      <c r="O49" s="13">
        <f t="shared" ref="O49" si="10">N49</f>
        <v>1.5049999999999999</v>
      </c>
    </row>
    <row r="50" spans="1:15" ht="15.95" customHeight="1">
      <c r="A50" s="58"/>
      <c r="B50" s="47" t="s">
        <v>89</v>
      </c>
      <c r="C50" s="47"/>
      <c r="D50" s="49" t="s">
        <v>90</v>
      </c>
      <c r="E50" s="49" t="s">
        <v>61</v>
      </c>
      <c r="F50" s="45">
        <v>2.4</v>
      </c>
      <c r="G50" s="45">
        <v>1</v>
      </c>
      <c r="H50" s="45">
        <v>0.8</v>
      </c>
      <c r="I50" s="17" t="s">
        <v>35</v>
      </c>
      <c r="J50" s="17">
        <v>6.4000000000000001E-2</v>
      </c>
      <c r="K50" s="17">
        <f>F50*J50</f>
        <v>0.15359999999999999</v>
      </c>
      <c r="L50" s="18"/>
      <c r="M50" s="19">
        <f>J50/J15</f>
        <v>0.64</v>
      </c>
      <c r="N50" s="19">
        <f>K50/K15</f>
        <v>1.5359999999999998</v>
      </c>
      <c r="O50" s="57">
        <f>SUM(N50:N51)</f>
        <v>1.5370666666666666</v>
      </c>
    </row>
    <row r="51" spans="1:15" ht="15.95" customHeight="1">
      <c r="A51" s="58"/>
      <c r="B51" s="48"/>
      <c r="C51" s="48"/>
      <c r="D51" s="50"/>
      <c r="E51" s="50"/>
      <c r="F51" s="46"/>
      <c r="G51" s="46"/>
      <c r="H51" s="46"/>
      <c r="I51" s="21" t="s">
        <v>50</v>
      </c>
      <c r="J51" s="21">
        <v>2E-3</v>
      </c>
      <c r="K51" s="21">
        <f>F50*J51</f>
        <v>4.7999999999999996E-3</v>
      </c>
      <c r="L51" s="28" t="s">
        <v>113</v>
      </c>
      <c r="M51" s="23">
        <f>J51/J19</f>
        <v>2E-3</v>
      </c>
      <c r="N51" s="23">
        <f>K51/K19</f>
        <v>1.0666666666666665E-3</v>
      </c>
      <c r="O51" s="52"/>
    </row>
    <row r="52" spans="1:15" ht="15.95" customHeight="1">
      <c r="A52" s="58"/>
      <c r="B52" s="53" t="s">
        <v>91</v>
      </c>
      <c r="C52" s="53"/>
      <c r="D52" s="55" t="s">
        <v>92</v>
      </c>
      <c r="E52" s="55" t="s">
        <v>61</v>
      </c>
      <c r="F52" s="56">
        <v>1.8</v>
      </c>
      <c r="G52" s="56">
        <v>1</v>
      </c>
      <c r="H52" s="56">
        <v>0.7</v>
      </c>
      <c r="I52" s="1" t="s">
        <v>35</v>
      </c>
      <c r="J52" s="1">
        <v>4.4999999999999998E-2</v>
      </c>
      <c r="K52" s="1">
        <f t="shared" si="9"/>
        <v>8.1000000000000003E-2</v>
      </c>
      <c r="L52" s="14"/>
      <c r="M52" s="12">
        <f t="shared" ref="M52:N55" si="11">J52/J15</f>
        <v>0.44999999999999996</v>
      </c>
      <c r="N52" s="12">
        <f t="shared" si="11"/>
        <v>0.80999999999999994</v>
      </c>
      <c r="O52" s="51">
        <f>SUM(N52:N53)</f>
        <v>1.53</v>
      </c>
    </row>
    <row r="53" spans="1:15" ht="15.95" customHeight="1">
      <c r="A53" s="58"/>
      <c r="B53" s="58"/>
      <c r="C53" s="53"/>
      <c r="D53" s="55"/>
      <c r="E53" s="55"/>
      <c r="F53" s="56"/>
      <c r="G53" s="56"/>
      <c r="H53" s="56"/>
      <c r="I53" s="1" t="s">
        <v>37</v>
      </c>
      <c r="J53" s="1">
        <v>4.0000000000000001E-3</v>
      </c>
      <c r="K53" s="1">
        <f>F52*J53</f>
        <v>7.2000000000000007E-3</v>
      </c>
      <c r="L53" s="14"/>
      <c r="M53" s="12">
        <f t="shared" si="11"/>
        <v>0.4</v>
      </c>
      <c r="N53" s="12">
        <f t="shared" si="11"/>
        <v>0.72000000000000008</v>
      </c>
      <c r="O53" s="51"/>
    </row>
    <row r="54" spans="1:15" ht="15.95" customHeight="1">
      <c r="A54" s="58"/>
      <c r="B54" s="59" t="s">
        <v>93</v>
      </c>
      <c r="C54" s="59"/>
      <c r="D54" s="30" t="s">
        <v>94</v>
      </c>
      <c r="E54" s="30" t="s">
        <v>61</v>
      </c>
      <c r="F54" s="31">
        <v>2.1</v>
      </c>
      <c r="G54" s="31">
        <v>1</v>
      </c>
      <c r="H54" s="31">
        <v>3.6</v>
      </c>
      <c r="I54" s="31" t="s">
        <v>39</v>
      </c>
      <c r="J54" s="31">
        <v>3.0000000000000001E-3</v>
      </c>
      <c r="K54" s="31">
        <f t="shared" ref="K54:K56" si="12">F54*J54</f>
        <v>6.3E-3</v>
      </c>
      <c r="L54" s="32"/>
      <c r="M54" s="33">
        <f t="shared" si="11"/>
        <v>0.6</v>
      </c>
      <c r="N54" s="33">
        <f t="shared" si="11"/>
        <v>1.26</v>
      </c>
      <c r="O54" s="34">
        <f t="shared" ref="O54:O55" si="13">N54</f>
        <v>1.26</v>
      </c>
    </row>
    <row r="55" spans="1:15" ht="15.95" customHeight="1">
      <c r="A55" s="58"/>
      <c r="B55" s="59" t="s">
        <v>95</v>
      </c>
      <c r="C55" s="59"/>
      <c r="D55" s="30" t="s">
        <v>96</v>
      </c>
      <c r="E55" s="30" t="s">
        <v>61</v>
      </c>
      <c r="F55" s="31">
        <v>2.7</v>
      </c>
      <c r="G55" s="31">
        <v>1</v>
      </c>
      <c r="H55" s="31">
        <v>2.8</v>
      </c>
      <c r="I55" s="31" t="s">
        <v>41</v>
      </c>
      <c r="J55" s="31">
        <v>4.0000000000000001E-3</v>
      </c>
      <c r="K55" s="31">
        <f t="shared" si="12"/>
        <v>1.0800000000000001E-2</v>
      </c>
      <c r="L55" s="32"/>
      <c r="M55" s="33">
        <f t="shared" si="11"/>
        <v>0.4</v>
      </c>
      <c r="N55" s="33">
        <f t="shared" si="11"/>
        <v>3.6</v>
      </c>
      <c r="O55" s="34">
        <f t="shared" si="13"/>
        <v>3.6</v>
      </c>
    </row>
    <row r="56" spans="1:15" ht="15.95" customHeight="1">
      <c r="A56" s="58"/>
      <c r="B56" s="53" t="s">
        <v>97</v>
      </c>
      <c r="C56" s="53"/>
      <c r="D56" s="55" t="s">
        <v>98</v>
      </c>
      <c r="E56" s="55" t="s">
        <v>57</v>
      </c>
      <c r="F56" s="56">
        <v>6.6</v>
      </c>
      <c r="G56" s="56">
        <v>1</v>
      </c>
      <c r="H56" s="56">
        <v>0.35</v>
      </c>
      <c r="I56" s="1" t="s">
        <v>33</v>
      </c>
      <c r="J56" s="1">
        <v>0.22</v>
      </c>
      <c r="K56" s="1">
        <f t="shared" si="12"/>
        <v>1.452</v>
      </c>
      <c r="L56" s="14" t="s">
        <v>81</v>
      </c>
      <c r="M56" s="12">
        <f>J56/J14</f>
        <v>0.31428571428571433</v>
      </c>
      <c r="N56" s="12">
        <f>K56/K14</f>
        <v>0.41485714285714287</v>
      </c>
      <c r="O56" s="51">
        <f>SUM(N56:N57)</f>
        <v>1.3577142857142857</v>
      </c>
    </row>
    <row r="57" spans="1:15" ht="15.95" customHeight="1">
      <c r="A57" s="58"/>
      <c r="B57" s="58"/>
      <c r="C57" s="53"/>
      <c r="D57" s="55"/>
      <c r="E57" s="55"/>
      <c r="F57" s="56"/>
      <c r="G57" s="56"/>
      <c r="H57" s="56"/>
      <c r="I57" s="1" t="s">
        <v>31</v>
      </c>
      <c r="J57" s="1">
        <v>5.0000000000000001E-3</v>
      </c>
      <c r="K57" s="1">
        <f>F56*J57</f>
        <v>3.3000000000000002E-2</v>
      </c>
      <c r="L57" s="14"/>
      <c r="M57" s="12">
        <f>J57/J13</f>
        <v>0.7142857142857143</v>
      </c>
      <c r="N57" s="12">
        <f>K57/K13</f>
        <v>0.94285714285714284</v>
      </c>
      <c r="O57" s="51"/>
    </row>
    <row r="58" spans="1:15" ht="15.95" customHeight="1">
      <c r="A58" s="58"/>
      <c r="B58" s="47" t="s">
        <v>99</v>
      </c>
      <c r="C58" s="47"/>
      <c r="D58" s="49" t="s">
        <v>100</v>
      </c>
      <c r="E58" s="49" t="s">
        <v>57</v>
      </c>
      <c r="F58" s="45">
        <v>5.7</v>
      </c>
      <c r="G58" s="45">
        <v>1</v>
      </c>
      <c r="H58" s="45">
        <v>0.55000000000000004</v>
      </c>
      <c r="I58" s="17" t="s">
        <v>33</v>
      </c>
      <c r="J58" s="17">
        <v>0.3</v>
      </c>
      <c r="K58" s="17">
        <f>F58*J58</f>
        <v>1.71</v>
      </c>
      <c r="L58" s="26"/>
      <c r="M58" s="19">
        <f>J58/J14</f>
        <v>0.4285714285714286</v>
      </c>
      <c r="N58" s="19">
        <f>K58/K14</f>
        <v>0.48857142857142855</v>
      </c>
      <c r="O58" s="57">
        <f>SUM(N58:N59)</f>
        <v>0.97714285714285709</v>
      </c>
    </row>
    <row r="59" spans="1:15" ht="15.95" customHeight="1">
      <c r="A59" s="58"/>
      <c r="B59" s="54"/>
      <c r="C59" s="48"/>
      <c r="D59" s="50"/>
      <c r="E59" s="50"/>
      <c r="F59" s="46"/>
      <c r="G59" s="46"/>
      <c r="H59" s="46"/>
      <c r="I59" s="21" t="s">
        <v>31</v>
      </c>
      <c r="J59" s="21">
        <v>3.0000000000000001E-3</v>
      </c>
      <c r="K59" s="21">
        <f>F58*J59</f>
        <v>1.7100000000000001E-2</v>
      </c>
      <c r="L59" s="27"/>
      <c r="M59" s="23">
        <f>J59/J13</f>
        <v>0.42857142857142855</v>
      </c>
      <c r="N59" s="23">
        <f>K59/K13</f>
        <v>0.48857142857142855</v>
      </c>
      <c r="O59" s="52"/>
    </row>
    <row r="60" spans="1:15" ht="15.95" customHeight="1">
      <c r="A60" s="58"/>
      <c r="B60" s="53" t="s">
        <v>101</v>
      </c>
      <c r="C60" s="53"/>
      <c r="D60" s="55" t="s">
        <v>102</v>
      </c>
      <c r="E60" s="55" t="s">
        <v>57</v>
      </c>
      <c r="F60" s="56">
        <v>5</v>
      </c>
      <c r="G60" s="56">
        <v>1</v>
      </c>
      <c r="H60" s="56">
        <v>1.0249999999999999</v>
      </c>
      <c r="I60" s="1" t="s">
        <v>22</v>
      </c>
      <c r="J60" s="1">
        <v>0.35</v>
      </c>
      <c r="K60" s="1">
        <f>F60*J60</f>
        <v>1.75</v>
      </c>
      <c r="L60" s="14"/>
      <c r="M60" s="12">
        <f>J60/J9</f>
        <v>0.5</v>
      </c>
      <c r="N60" s="12">
        <f>K60/K9</f>
        <v>0.5</v>
      </c>
      <c r="O60" s="51">
        <f>SUM(N60:N61)</f>
        <v>1</v>
      </c>
    </row>
    <row r="61" spans="1:15" ht="15.95" customHeight="1">
      <c r="A61" s="58"/>
      <c r="B61" s="58"/>
      <c r="C61" s="53"/>
      <c r="D61" s="55"/>
      <c r="E61" s="55"/>
      <c r="F61" s="56"/>
      <c r="G61" s="56"/>
      <c r="H61" s="56"/>
      <c r="I61" s="1" t="s">
        <v>27</v>
      </c>
      <c r="J61" s="1">
        <v>0.2</v>
      </c>
      <c r="K61" s="1">
        <f>F60*J61</f>
        <v>1</v>
      </c>
      <c r="L61" s="14"/>
      <c r="M61" s="12">
        <f>J61/J11</f>
        <v>0.5</v>
      </c>
      <c r="N61" s="12">
        <f>K61/K11</f>
        <v>0.5</v>
      </c>
      <c r="O61" s="51"/>
    </row>
    <row r="62" spans="1:15" ht="15.95" customHeight="1">
      <c r="A62" s="58"/>
      <c r="B62" s="47" t="s">
        <v>103</v>
      </c>
      <c r="C62" s="47"/>
      <c r="D62" s="49" t="s">
        <v>104</v>
      </c>
      <c r="E62" s="49" t="s">
        <v>57</v>
      </c>
      <c r="F62" s="45">
        <v>5</v>
      </c>
      <c r="G62" s="45">
        <v>1</v>
      </c>
      <c r="H62" s="45">
        <v>0.67200000000000004</v>
      </c>
      <c r="I62" s="17" t="s">
        <v>27</v>
      </c>
      <c r="J62" s="17">
        <v>0.21</v>
      </c>
      <c r="K62" s="17">
        <f>F62*J62</f>
        <v>1.05</v>
      </c>
      <c r="L62" s="24"/>
      <c r="M62" s="19">
        <f>J62/J11</f>
        <v>0.52499999999999991</v>
      </c>
      <c r="N62" s="19">
        <f>K62/K11</f>
        <v>0.52500000000000002</v>
      </c>
      <c r="O62" s="57">
        <f>SUM(N62:N63)</f>
        <v>1.125</v>
      </c>
    </row>
    <row r="63" spans="1:15" ht="15.95" customHeight="1">
      <c r="A63" s="58"/>
      <c r="B63" s="48"/>
      <c r="C63" s="48"/>
      <c r="D63" s="50"/>
      <c r="E63" s="50"/>
      <c r="F63" s="46"/>
      <c r="G63" s="46"/>
      <c r="H63" s="46"/>
      <c r="I63" s="21" t="s">
        <v>29</v>
      </c>
      <c r="J63" s="21">
        <v>0.18</v>
      </c>
      <c r="K63" s="21">
        <f>F62*J63</f>
        <v>0.89999999999999991</v>
      </c>
      <c r="L63" s="25"/>
      <c r="M63" s="23">
        <f>J63/J12</f>
        <v>0.59999999999999987</v>
      </c>
      <c r="N63" s="23">
        <f>K63/K12</f>
        <v>0.59999999999999987</v>
      </c>
      <c r="O63" s="52"/>
    </row>
    <row r="64" spans="1:15" ht="15.95" customHeight="1">
      <c r="A64" s="58"/>
      <c r="B64" s="53" t="s">
        <v>105</v>
      </c>
      <c r="C64" s="53"/>
      <c r="D64" s="55" t="s">
        <v>106</v>
      </c>
      <c r="E64" s="55" t="s">
        <v>57</v>
      </c>
      <c r="F64" s="56">
        <v>5</v>
      </c>
      <c r="G64" s="56">
        <v>1</v>
      </c>
      <c r="H64" s="56">
        <v>0.67200000000000004</v>
      </c>
      <c r="I64" s="1" t="s">
        <v>22</v>
      </c>
      <c r="J64" s="1">
        <v>0.28399999999999997</v>
      </c>
      <c r="K64" s="1">
        <f>F64*J64</f>
        <v>1.42</v>
      </c>
      <c r="L64" s="15"/>
      <c r="M64" s="12">
        <f>J64/J9</f>
        <v>0.40571428571428569</v>
      </c>
      <c r="N64" s="12">
        <f>K64/K9</f>
        <v>0.40571428571428569</v>
      </c>
      <c r="O64" s="51">
        <f>SUM(N64:N66)</f>
        <v>1.1740476190476188</v>
      </c>
    </row>
    <row r="65" spans="1:15" ht="15.95" customHeight="1">
      <c r="A65" s="58"/>
      <c r="B65" s="53"/>
      <c r="C65" s="53"/>
      <c r="D65" s="55"/>
      <c r="E65" s="55"/>
      <c r="F65" s="56"/>
      <c r="G65" s="56"/>
      <c r="H65" s="56"/>
      <c r="I65" s="1" t="s">
        <v>27</v>
      </c>
      <c r="J65" s="1">
        <v>0.17399999999999999</v>
      </c>
      <c r="K65" s="1">
        <f>F64*J65</f>
        <v>0.86999999999999988</v>
      </c>
      <c r="L65" s="15"/>
      <c r="M65" s="12">
        <f>J65/J11</f>
        <v>0.43499999999999994</v>
      </c>
      <c r="N65" s="12">
        <f>K65/K11</f>
        <v>0.43499999999999994</v>
      </c>
      <c r="O65" s="51"/>
    </row>
    <row r="66" spans="1:15" ht="15.95" customHeight="1">
      <c r="A66" s="58"/>
      <c r="B66" s="53"/>
      <c r="C66" s="53"/>
      <c r="D66" s="55"/>
      <c r="E66" s="55"/>
      <c r="F66" s="56"/>
      <c r="G66" s="56">
        <v>1</v>
      </c>
      <c r="H66" s="56"/>
      <c r="I66" s="1" t="s">
        <v>29</v>
      </c>
      <c r="J66" s="1">
        <v>0.1</v>
      </c>
      <c r="K66" s="1">
        <f>F64*J66</f>
        <v>0.5</v>
      </c>
      <c r="L66" s="15"/>
      <c r="M66" s="12">
        <f>J66/J12</f>
        <v>0.33333333333333331</v>
      </c>
      <c r="N66" s="12">
        <f>K66/K12</f>
        <v>0.33333333333333326</v>
      </c>
      <c r="O66" s="51"/>
    </row>
    <row r="67" spans="1:15" ht="15.95" customHeight="1">
      <c r="A67" s="58"/>
      <c r="B67" s="47" t="s">
        <v>107</v>
      </c>
      <c r="C67" s="47"/>
      <c r="D67" s="49" t="s">
        <v>110</v>
      </c>
      <c r="E67" s="49" t="s">
        <v>16</v>
      </c>
      <c r="F67" s="45">
        <v>1.4</v>
      </c>
      <c r="G67" s="45">
        <v>1</v>
      </c>
      <c r="H67" s="45">
        <v>2.2000000000000002</v>
      </c>
      <c r="I67" s="17" t="s">
        <v>41</v>
      </c>
      <c r="J67" s="17">
        <v>3.0000000000000001E-3</v>
      </c>
      <c r="K67" s="17">
        <f>F67*J67</f>
        <v>4.1999999999999997E-3</v>
      </c>
      <c r="L67" s="18"/>
      <c r="M67" s="19">
        <f>J67/J18</f>
        <v>0.3</v>
      </c>
      <c r="N67" s="19">
        <f>K67/K18</f>
        <v>1.4</v>
      </c>
      <c r="O67" s="57">
        <f>SUM(N67:N68)</f>
        <v>1.8199999999999998</v>
      </c>
    </row>
    <row r="68" spans="1:15" ht="15.95" customHeight="1">
      <c r="A68" s="58"/>
      <c r="B68" s="54"/>
      <c r="C68" s="48"/>
      <c r="D68" s="50"/>
      <c r="E68" s="50"/>
      <c r="F68" s="46"/>
      <c r="G68" s="46"/>
      <c r="H68" s="46"/>
      <c r="I68" s="21" t="s">
        <v>37</v>
      </c>
      <c r="J68" s="21">
        <v>3.0000000000000001E-3</v>
      </c>
      <c r="K68" s="21">
        <f>F67*J68</f>
        <v>4.1999999999999997E-3</v>
      </c>
      <c r="L68" s="22"/>
      <c r="M68" s="23">
        <f>J68/J16</f>
        <v>0.3</v>
      </c>
      <c r="N68" s="23">
        <f>K68/K16</f>
        <v>0.42</v>
      </c>
      <c r="O68" s="52"/>
    </row>
    <row r="69" spans="1:15" ht="15.95" customHeight="1">
      <c r="A69" s="58"/>
      <c r="B69" s="53" t="s">
        <v>108</v>
      </c>
      <c r="C69" s="53"/>
      <c r="D69" s="55" t="s">
        <v>111</v>
      </c>
      <c r="E69" s="55" t="s">
        <v>61</v>
      </c>
      <c r="F69" s="56">
        <v>1.5</v>
      </c>
      <c r="G69" s="56">
        <v>1</v>
      </c>
      <c r="H69" s="56">
        <v>0.7</v>
      </c>
      <c r="I69" s="1" t="s">
        <v>35</v>
      </c>
      <c r="J69" s="1">
        <v>4.4999999999999998E-2</v>
      </c>
      <c r="K69" s="1">
        <f>F69*J69</f>
        <v>6.7500000000000004E-2</v>
      </c>
      <c r="L69" s="7"/>
      <c r="M69" s="12">
        <f>J69/J15</f>
        <v>0.44999999999999996</v>
      </c>
      <c r="N69" s="12">
        <f>K69/K15</f>
        <v>0.67500000000000004</v>
      </c>
      <c r="O69" s="51">
        <f>SUM(N69:N70)</f>
        <v>1.2749999999999999</v>
      </c>
    </row>
    <row r="70" spans="1:15" ht="15.95" customHeight="1">
      <c r="A70" s="58"/>
      <c r="B70" s="54"/>
      <c r="C70" s="48"/>
      <c r="D70" s="50"/>
      <c r="E70" s="50"/>
      <c r="F70" s="46"/>
      <c r="G70" s="46"/>
      <c r="H70" s="46"/>
      <c r="I70" s="21" t="s">
        <v>37</v>
      </c>
      <c r="J70" s="21">
        <v>4.0000000000000001E-3</v>
      </c>
      <c r="K70" s="21">
        <f>F69*J70</f>
        <v>6.0000000000000001E-3</v>
      </c>
      <c r="L70" s="22"/>
      <c r="M70" s="23">
        <f>J70/J16</f>
        <v>0.4</v>
      </c>
      <c r="N70" s="23">
        <f>K70/K16</f>
        <v>0.6</v>
      </c>
      <c r="O70" s="52"/>
    </row>
  </sheetData>
  <sheetProtection selectLockedCells="1" selectUnlockedCells="1"/>
  <mergeCells count="199">
    <mergeCell ref="M2:O2"/>
    <mergeCell ref="O9:O10"/>
    <mergeCell ref="Q2:S2"/>
    <mergeCell ref="Q4:Q8"/>
    <mergeCell ref="R4:R8"/>
    <mergeCell ref="P9:P10"/>
    <mergeCell ref="M4:O8"/>
    <mergeCell ref="O23:O24"/>
    <mergeCell ref="O21:O22"/>
    <mergeCell ref="U11:V13"/>
    <mergeCell ref="U6:V8"/>
    <mergeCell ref="A1:L1"/>
    <mergeCell ref="C2:H2"/>
    <mergeCell ref="I2:K2"/>
    <mergeCell ref="L2:L3"/>
    <mergeCell ref="C9:C10"/>
    <mergeCell ref="D9:D10"/>
    <mergeCell ref="E9:E10"/>
    <mergeCell ref="F9:F10"/>
    <mergeCell ref="G9:G10"/>
    <mergeCell ref="H9:H10"/>
    <mergeCell ref="I9:I10"/>
    <mergeCell ref="J9:J10"/>
    <mergeCell ref="H4:H7"/>
    <mergeCell ref="B5:B7"/>
    <mergeCell ref="L4:L7"/>
    <mergeCell ref="C4:C7"/>
    <mergeCell ref="D4:D7"/>
    <mergeCell ref="E4:E7"/>
    <mergeCell ref="F4:F7"/>
    <mergeCell ref="G4:G7"/>
    <mergeCell ref="A20:A25"/>
    <mergeCell ref="B21:B22"/>
    <mergeCell ref="C21:C22"/>
    <mergeCell ref="E21:E22"/>
    <mergeCell ref="F21:F22"/>
    <mergeCell ref="G21:G22"/>
    <mergeCell ref="A4:A19"/>
    <mergeCell ref="B16:C16"/>
    <mergeCell ref="B17:C17"/>
    <mergeCell ref="B18:C18"/>
    <mergeCell ref="B19:C19"/>
    <mergeCell ref="B11:C11"/>
    <mergeCell ref="B12:C12"/>
    <mergeCell ref="B13:C13"/>
    <mergeCell ref="B14:C14"/>
    <mergeCell ref="B15:C15"/>
    <mergeCell ref="B23:B24"/>
    <mergeCell ref="C23:C24"/>
    <mergeCell ref="E23:E24"/>
    <mergeCell ref="F23:F24"/>
    <mergeCell ref="G23:G24"/>
    <mergeCell ref="K9:K10"/>
    <mergeCell ref="M9:M10"/>
    <mergeCell ref="N9:N10"/>
    <mergeCell ref="Q9:Q10"/>
    <mergeCell ref="R9:R10"/>
    <mergeCell ref="S9:S10"/>
    <mergeCell ref="H21:H22"/>
    <mergeCell ref="L21:L22"/>
    <mergeCell ref="T6:T8"/>
    <mergeCell ref="T9:T10"/>
    <mergeCell ref="H23:H24"/>
    <mergeCell ref="L23:L24"/>
    <mergeCell ref="A26:A70"/>
    <mergeCell ref="B26:C27"/>
    <mergeCell ref="D26:D27"/>
    <mergeCell ref="E26:E27"/>
    <mergeCell ref="F26:F27"/>
    <mergeCell ref="G26:G27"/>
    <mergeCell ref="B32:C32"/>
    <mergeCell ref="B33:C33"/>
    <mergeCell ref="B34:C35"/>
    <mergeCell ref="D34:D35"/>
    <mergeCell ref="E34:E35"/>
    <mergeCell ref="F34:F35"/>
    <mergeCell ref="G34:G35"/>
    <mergeCell ref="G52:G53"/>
    <mergeCell ref="B28:C29"/>
    <mergeCell ref="D28:D29"/>
    <mergeCell ref="E28:E29"/>
    <mergeCell ref="F28:F29"/>
    <mergeCell ref="G28:G29"/>
    <mergeCell ref="D64:D66"/>
    <mergeCell ref="E64:E66"/>
    <mergeCell ref="F64:F66"/>
    <mergeCell ref="G64:G66"/>
    <mergeCell ref="H34:H35"/>
    <mergeCell ref="L34:L35"/>
    <mergeCell ref="O34:O35"/>
    <mergeCell ref="H26:H27"/>
    <mergeCell ref="O26:O27"/>
    <mergeCell ref="O36:O37"/>
    <mergeCell ref="B38:C39"/>
    <mergeCell ref="D38:D39"/>
    <mergeCell ref="E38:E39"/>
    <mergeCell ref="F38:F39"/>
    <mergeCell ref="G38:G39"/>
    <mergeCell ref="H38:H39"/>
    <mergeCell ref="O38:O39"/>
    <mergeCell ref="B36:C37"/>
    <mergeCell ref="D36:D37"/>
    <mergeCell ref="E36:E37"/>
    <mergeCell ref="F36:F37"/>
    <mergeCell ref="G36:G37"/>
    <mergeCell ref="H36:H37"/>
    <mergeCell ref="B30:C30"/>
    <mergeCell ref="B31:C31"/>
    <mergeCell ref="O28:O29"/>
    <mergeCell ref="O40:O41"/>
    <mergeCell ref="B42:C44"/>
    <mergeCell ref="D42:D44"/>
    <mergeCell ref="E42:E44"/>
    <mergeCell ref="F42:F44"/>
    <mergeCell ref="G42:G44"/>
    <mergeCell ref="H42:H44"/>
    <mergeCell ref="O42:O44"/>
    <mergeCell ref="B40:C41"/>
    <mergeCell ref="D40:D41"/>
    <mergeCell ref="E40:E41"/>
    <mergeCell ref="F40:F41"/>
    <mergeCell ref="G40:G41"/>
    <mergeCell ref="H40:H41"/>
    <mergeCell ref="O45:O46"/>
    <mergeCell ref="B47:C48"/>
    <mergeCell ref="D47:D48"/>
    <mergeCell ref="E47:E48"/>
    <mergeCell ref="F47:F48"/>
    <mergeCell ref="G47:G48"/>
    <mergeCell ref="H47:H48"/>
    <mergeCell ref="O47:O48"/>
    <mergeCell ref="B45:C46"/>
    <mergeCell ref="D45:D46"/>
    <mergeCell ref="E45:E46"/>
    <mergeCell ref="F45:F46"/>
    <mergeCell ref="G45:G46"/>
    <mergeCell ref="H45:H46"/>
    <mergeCell ref="H52:H53"/>
    <mergeCell ref="O52:O53"/>
    <mergeCell ref="B54:C54"/>
    <mergeCell ref="B55:C55"/>
    <mergeCell ref="B49:C49"/>
    <mergeCell ref="B52:C53"/>
    <mergeCell ref="D52:D53"/>
    <mergeCell ref="E52:E53"/>
    <mergeCell ref="F52:F53"/>
    <mergeCell ref="O50:O51"/>
    <mergeCell ref="O56:O57"/>
    <mergeCell ref="B58:C59"/>
    <mergeCell ref="D58:D59"/>
    <mergeCell ref="E58:E59"/>
    <mergeCell ref="F58:F59"/>
    <mergeCell ref="G58:G59"/>
    <mergeCell ref="H58:H59"/>
    <mergeCell ref="O58:O59"/>
    <mergeCell ref="B56:C57"/>
    <mergeCell ref="D56:D57"/>
    <mergeCell ref="E56:E57"/>
    <mergeCell ref="F56:F57"/>
    <mergeCell ref="G56:G57"/>
    <mergeCell ref="H56:H57"/>
    <mergeCell ref="O60:O61"/>
    <mergeCell ref="B62:C63"/>
    <mergeCell ref="D62:D63"/>
    <mergeCell ref="E62:E63"/>
    <mergeCell ref="F62:F63"/>
    <mergeCell ref="G62:G63"/>
    <mergeCell ref="H62:H63"/>
    <mergeCell ref="O62:O63"/>
    <mergeCell ref="B60:C61"/>
    <mergeCell ref="D60:D61"/>
    <mergeCell ref="E60:E61"/>
    <mergeCell ref="F60:F61"/>
    <mergeCell ref="G60:G61"/>
    <mergeCell ref="H60:H61"/>
    <mergeCell ref="H28:H29"/>
    <mergeCell ref="B50:C51"/>
    <mergeCell ref="D50:D51"/>
    <mergeCell ref="E50:E51"/>
    <mergeCell ref="F50:F51"/>
    <mergeCell ref="G50:G51"/>
    <mergeCell ref="H50:H51"/>
    <mergeCell ref="O69:O70"/>
    <mergeCell ref="B69:C70"/>
    <mergeCell ref="D69:D70"/>
    <mergeCell ref="E69:E70"/>
    <mergeCell ref="F69:F70"/>
    <mergeCell ref="G69:G70"/>
    <mergeCell ref="H69:H70"/>
    <mergeCell ref="O64:O66"/>
    <mergeCell ref="B67:C68"/>
    <mergeCell ref="D67:D68"/>
    <mergeCell ref="E67:E68"/>
    <mergeCell ref="F67:F68"/>
    <mergeCell ref="G67:G68"/>
    <mergeCell ref="H67:H68"/>
    <mergeCell ref="O67:O68"/>
    <mergeCell ref="B64:C66"/>
    <mergeCell ref="H64:H66"/>
  </mergeCells>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Distributions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Darren Stults</cp:lastModifiedBy>
  <dcterms:created xsi:type="dcterms:W3CDTF">2019-05-20T06:36:54Z</dcterms:created>
  <dcterms:modified xsi:type="dcterms:W3CDTF">2023-04-17T04:46:40Z</dcterms:modified>
</cp:coreProperties>
</file>