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 a="1"/>
  <c r="B36" i="1" s="1"/>
  <c r="R38" i="1"/>
  <c r="R37" i="1"/>
  <c r="T35" i="1"/>
  <c r="T34" i="1"/>
  <c r="Q35" i="1"/>
  <c r="Q34" i="1"/>
  <c r="J31" i="1"/>
  <c r="J30" i="1"/>
  <c r="J28" i="1"/>
  <c r="G31" i="1"/>
  <c r="G30" i="1"/>
  <c r="T28" i="1"/>
  <c r="T29" i="1"/>
  <c r="Q32" i="1"/>
  <c r="O32" i="1"/>
  <c r="O31" i="1"/>
  <c r="Q29" i="1"/>
  <c r="O29" i="1"/>
  <c r="O28" i="1"/>
  <c r="D28" i="1"/>
  <c r="A34" i="1" a="1"/>
  <c r="A34" i="1" s="1"/>
  <c r="O6" i="1"/>
  <c r="O5" i="1"/>
  <c r="T23" i="1"/>
  <c r="T22" i="1"/>
  <c r="T20" i="1"/>
  <c r="T19" i="1"/>
  <c r="O4" i="1"/>
  <c r="O3" i="1"/>
  <c r="O2" i="1"/>
  <c r="M12" i="1"/>
  <c r="L12" i="1"/>
  <c r="K12" i="1"/>
  <c r="C12" i="1"/>
  <c r="D12" i="1"/>
  <c r="E12" i="1"/>
  <c r="F12" i="1"/>
  <c r="G12" i="1"/>
  <c r="H12" i="1"/>
  <c r="I12" i="1"/>
  <c r="J12" i="1"/>
  <c r="B12" i="1"/>
  <c r="C11" i="1"/>
  <c r="D11" i="1"/>
  <c r="E11" i="1"/>
  <c r="F11" i="1"/>
  <c r="G11" i="1"/>
  <c r="H11" i="1"/>
  <c r="I11" i="1"/>
  <c r="J11" i="1"/>
  <c r="K11" i="1"/>
  <c r="B11" i="1"/>
  <c r="O19" i="1" a="1"/>
  <c r="O19" i="1" s="1"/>
  <c r="J19" i="1" a="1"/>
  <c r="J19" i="1" s="1"/>
  <c r="L6" i="1"/>
  <c r="L7" i="1"/>
  <c r="L8" i="1"/>
  <c r="L9" i="1"/>
  <c r="L10" i="1"/>
  <c r="L5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B10" i="1"/>
  <c r="B9" i="1"/>
  <c r="B8" i="1"/>
  <c r="B7" i="1"/>
  <c r="B6" i="1"/>
  <c r="B5" i="1"/>
  <c r="M3" i="1"/>
  <c r="M4" i="1"/>
  <c r="M2" i="1"/>
  <c r="L3" i="1"/>
  <c r="L4" i="1"/>
  <c r="L2" i="1"/>
  <c r="D39" i="1" l="1"/>
  <c r="B39" i="1"/>
  <c r="D37" i="1"/>
  <c r="D38" i="1"/>
  <c r="B38" i="1"/>
  <c r="D36" i="1"/>
  <c r="C39" i="1"/>
  <c r="C38" i="1"/>
  <c r="D41" i="1"/>
  <c r="C41" i="1"/>
  <c r="C37" i="1"/>
  <c r="B41" i="1"/>
  <c r="B37" i="1"/>
  <c r="D40" i="1"/>
  <c r="C40" i="1"/>
  <c r="C36" i="1"/>
  <c r="B40" i="1"/>
  <c r="C34" i="1"/>
  <c r="B34" i="1"/>
  <c r="E34" i="1" s="1"/>
  <c r="G28" i="1" s="1"/>
  <c r="O21" i="1"/>
  <c r="O20" i="1"/>
  <c r="L21" i="1"/>
  <c r="L19" i="1"/>
  <c r="K21" i="1"/>
  <c r="J21" i="1"/>
  <c r="L20" i="1"/>
  <c r="K20" i="1"/>
  <c r="J20" i="1"/>
  <c r="K19" i="1"/>
</calcChain>
</file>

<file path=xl/sharedStrings.xml><?xml version="1.0" encoding="utf-8"?>
<sst xmlns="http://schemas.openxmlformats.org/spreadsheetml/2006/main" count="51" uniqueCount="42">
  <si>
    <t>i</t>
  </si>
  <si>
    <t>x1</t>
  </si>
  <si>
    <t>x2</t>
  </si>
  <si>
    <t>y</t>
  </si>
  <si>
    <t>сумм</t>
  </si>
  <si>
    <t>срзнач</t>
  </si>
  <si>
    <t>x1^2</t>
  </si>
  <si>
    <t>x2^2</t>
  </si>
  <si>
    <t>y^2</t>
  </si>
  <si>
    <t>x1x2</t>
  </si>
  <si>
    <t>yx1</t>
  </si>
  <si>
    <t>y^</t>
  </si>
  <si>
    <t>yx2</t>
  </si>
  <si>
    <t>(y-y^)^2</t>
  </si>
  <si>
    <t>Y</t>
  </si>
  <si>
    <t>X</t>
  </si>
  <si>
    <t>мощность пласта</t>
  </si>
  <si>
    <t>уровень механизации</t>
  </si>
  <si>
    <t>добыча угля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</si>
  <si>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x2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</si>
  <si>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x1</t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</si>
  <si>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t</t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</si>
  <si>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*X</t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</si>
  <si>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*Y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</si>
  <si>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</si>
  <si>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t>b'1</t>
  </si>
  <si>
    <t>b'2</t>
  </si>
  <si>
    <t>E1</t>
  </si>
  <si>
    <t>E2</t>
  </si>
  <si>
    <t>s^2</t>
  </si>
  <si>
    <t>s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</si>
  <si>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y^</t>
    </r>
  </si>
  <si>
    <t>tкр</t>
  </si>
  <si>
    <t>лев гр</t>
  </si>
  <si>
    <t>прав гр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</si>
  <si>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y^0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</si>
  <si>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b1</t>
    </r>
  </si>
  <si>
    <t>t</t>
  </si>
  <si>
    <t>&gt;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</si>
  <si>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b2</t>
    </r>
  </si>
  <si>
    <t>&lt;</t>
  </si>
  <si>
    <t>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</si>
</sst>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7" zoomScale="140" zoomScaleNormal="140" workbookViewId="0">
      <selection activeCell="K35" sqref="K35"/>
    </sheetView>
  </sheetViews>
  <sheetFormatPr defaultRowHeight="15" x14ac:dyDescent="0.25"/>
  <sheetData>
    <row r="1" spans="1:19" x14ac:dyDescent="0.25">
      <c r="A1" t="s">
        <v>0</v>
      </c>
      <c r="L1" t="s">
        <v>4</v>
      </c>
      <c r="M1" t="s">
        <v>5</v>
      </c>
    </row>
    <row r="2" spans="1:19" ht="18" x14ac:dyDescent="0.35">
      <c r="A2" t="s">
        <v>1</v>
      </c>
      <c r="B2" s="1">
        <v>8</v>
      </c>
      <c r="C2" s="1">
        <v>11</v>
      </c>
      <c r="D2" s="1">
        <v>12</v>
      </c>
      <c r="E2" s="1">
        <v>9</v>
      </c>
      <c r="F2" s="1">
        <v>8</v>
      </c>
      <c r="G2" s="1">
        <v>8</v>
      </c>
      <c r="H2" s="1">
        <v>9</v>
      </c>
      <c r="I2" s="1">
        <v>9</v>
      </c>
      <c r="J2" s="1">
        <v>8</v>
      </c>
      <c r="K2" s="1">
        <v>12</v>
      </c>
      <c r="L2">
        <f>SUM(B2:K2)</f>
        <v>94</v>
      </c>
      <c r="M2">
        <f>AVERAGE(B2:K2)</f>
        <v>9.4</v>
      </c>
      <c r="N2" t="s">
        <v>20</v>
      </c>
      <c r="O2">
        <f>0.1*(10*L5-L2^2)^0.5</f>
        <v>1.5620499351813308</v>
      </c>
      <c r="S2" t="s">
        <v>16</v>
      </c>
    </row>
    <row r="3" spans="1:19" ht="18" x14ac:dyDescent="0.35">
      <c r="A3" t="s">
        <v>2</v>
      </c>
      <c r="B3" s="1">
        <v>5</v>
      </c>
      <c r="C3" s="1">
        <v>8</v>
      </c>
      <c r="D3" s="1">
        <v>8</v>
      </c>
      <c r="E3" s="1">
        <v>5</v>
      </c>
      <c r="F3" s="1">
        <v>7</v>
      </c>
      <c r="G3" s="1">
        <v>8</v>
      </c>
      <c r="H3" s="1">
        <v>6</v>
      </c>
      <c r="I3" s="1">
        <v>4</v>
      </c>
      <c r="J3" s="1">
        <v>5</v>
      </c>
      <c r="K3" s="1">
        <v>7</v>
      </c>
      <c r="L3">
        <f t="shared" ref="L3:L4" si="0">SUM(B3:K3)</f>
        <v>63</v>
      </c>
      <c r="M3">
        <f t="shared" ref="M3:M4" si="1">AVERAGE(B3:K3)</f>
        <v>6.3</v>
      </c>
      <c r="N3" t="s">
        <v>19</v>
      </c>
      <c r="O3">
        <f>0.1*(10*L6-L3^2)^0.5</f>
        <v>1.4177446878757827</v>
      </c>
      <c r="S3" t="s">
        <v>17</v>
      </c>
    </row>
    <row r="4" spans="1:19" ht="18" x14ac:dyDescent="0.35">
      <c r="A4" t="s">
        <v>3</v>
      </c>
      <c r="B4" s="1">
        <v>5</v>
      </c>
      <c r="C4" s="1">
        <v>10</v>
      </c>
      <c r="D4" s="1">
        <v>10</v>
      </c>
      <c r="E4" s="1">
        <v>7</v>
      </c>
      <c r="F4" s="1">
        <v>5</v>
      </c>
      <c r="G4" s="1">
        <v>6</v>
      </c>
      <c r="H4" s="1">
        <v>6</v>
      </c>
      <c r="I4" s="1">
        <v>5</v>
      </c>
      <c r="J4" s="1">
        <v>6</v>
      </c>
      <c r="K4" s="1">
        <v>8</v>
      </c>
      <c r="L4">
        <f t="shared" si="0"/>
        <v>68</v>
      </c>
      <c r="M4">
        <f t="shared" si="1"/>
        <v>6.8</v>
      </c>
      <c r="N4" t="s">
        <v>24</v>
      </c>
      <c r="O4">
        <f>0.1*(10*L7-L4^2)^0.5</f>
        <v>1.833030277982336</v>
      </c>
      <c r="S4" t="s">
        <v>18</v>
      </c>
    </row>
    <row r="5" spans="1:19" x14ac:dyDescent="0.25">
      <c r="A5" t="s">
        <v>6</v>
      </c>
      <c r="B5">
        <f>B2^2</f>
        <v>64</v>
      </c>
      <c r="C5">
        <f t="shared" ref="C5:L5" si="2">C2^2</f>
        <v>121</v>
      </c>
      <c r="D5">
        <f t="shared" si="2"/>
        <v>144</v>
      </c>
      <c r="E5">
        <f t="shared" si="2"/>
        <v>81</v>
      </c>
      <c r="F5">
        <f t="shared" si="2"/>
        <v>64</v>
      </c>
      <c r="G5">
        <f t="shared" si="2"/>
        <v>64</v>
      </c>
      <c r="H5">
        <f t="shared" si="2"/>
        <v>81</v>
      </c>
      <c r="I5">
        <f t="shared" si="2"/>
        <v>81</v>
      </c>
      <c r="J5">
        <f t="shared" si="2"/>
        <v>64</v>
      </c>
      <c r="K5">
        <f t="shared" si="2"/>
        <v>144</v>
      </c>
      <c r="L5">
        <f>SUM(B5:K5)</f>
        <v>908</v>
      </c>
      <c r="N5" t="s">
        <v>29</v>
      </c>
      <c r="O5">
        <f>L12/7</f>
        <v>0.90422686117142881</v>
      </c>
    </row>
    <row r="6" spans="1:19" x14ac:dyDescent="0.25">
      <c r="A6" t="s">
        <v>7</v>
      </c>
      <c r="B6">
        <f>B3^2</f>
        <v>25</v>
      </c>
      <c r="C6">
        <f t="shared" ref="C6:L6" si="3">C3^2</f>
        <v>64</v>
      </c>
      <c r="D6">
        <f t="shared" si="3"/>
        <v>64</v>
      </c>
      <c r="E6">
        <f t="shared" si="3"/>
        <v>25</v>
      </c>
      <c r="F6">
        <f t="shared" si="3"/>
        <v>49</v>
      </c>
      <c r="G6">
        <f t="shared" si="3"/>
        <v>64</v>
      </c>
      <c r="H6">
        <f t="shared" si="3"/>
        <v>36</v>
      </c>
      <c r="I6">
        <f t="shared" si="3"/>
        <v>16</v>
      </c>
      <c r="J6">
        <f t="shared" si="3"/>
        <v>25</v>
      </c>
      <c r="K6">
        <f t="shared" si="3"/>
        <v>49</v>
      </c>
      <c r="L6">
        <f t="shared" ref="L6:M12" si="4">SUM(B6:K6)</f>
        <v>417</v>
      </c>
      <c r="N6" t="s">
        <v>30</v>
      </c>
      <c r="O6">
        <f>O5^0.5</f>
        <v>0.9509084399517278</v>
      </c>
    </row>
    <row r="7" spans="1:19" x14ac:dyDescent="0.25">
      <c r="A7" t="s">
        <v>8</v>
      </c>
      <c r="B7">
        <f>B4^2</f>
        <v>25</v>
      </c>
      <c r="C7">
        <f t="shared" ref="C7:L7" si="5">C4^2</f>
        <v>100</v>
      </c>
      <c r="D7">
        <f t="shared" si="5"/>
        <v>100</v>
      </c>
      <c r="E7">
        <f t="shared" si="5"/>
        <v>49</v>
      </c>
      <c r="F7">
        <f t="shared" si="5"/>
        <v>25</v>
      </c>
      <c r="G7">
        <f t="shared" si="5"/>
        <v>36</v>
      </c>
      <c r="H7">
        <f t="shared" si="5"/>
        <v>36</v>
      </c>
      <c r="I7">
        <f t="shared" si="5"/>
        <v>25</v>
      </c>
      <c r="J7">
        <f t="shared" si="5"/>
        <v>36</v>
      </c>
      <c r="K7">
        <f t="shared" si="5"/>
        <v>64</v>
      </c>
      <c r="L7">
        <f t="shared" si="4"/>
        <v>496</v>
      </c>
    </row>
    <row r="8" spans="1:19" x14ac:dyDescent="0.25">
      <c r="A8" t="s">
        <v>9</v>
      </c>
      <c r="B8">
        <f>B2*B3</f>
        <v>40</v>
      </c>
      <c r="C8">
        <f t="shared" ref="C8:L8" si="6">C2*C3</f>
        <v>88</v>
      </c>
      <c r="D8">
        <f t="shared" si="6"/>
        <v>96</v>
      </c>
      <c r="E8">
        <f t="shared" si="6"/>
        <v>45</v>
      </c>
      <c r="F8">
        <f t="shared" si="6"/>
        <v>56</v>
      </c>
      <c r="G8">
        <f t="shared" si="6"/>
        <v>64</v>
      </c>
      <c r="H8">
        <f t="shared" si="6"/>
        <v>54</v>
      </c>
      <c r="I8">
        <f t="shared" si="6"/>
        <v>36</v>
      </c>
      <c r="J8">
        <f t="shared" si="6"/>
        <v>40</v>
      </c>
      <c r="K8">
        <f t="shared" si="6"/>
        <v>84</v>
      </c>
      <c r="L8">
        <f t="shared" si="4"/>
        <v>603</v>
      </c>
    </row>
    <row r="9" spans="1:19" x14ac:dyDescent="0.25">
      <c r="A9" t="s">
        <v>10</v>
      </c>
      <c r="B9">
        <f>B4*B2</f>
        <v>40</v>
      </c>
      <c r="C9">
        <f t="shared" ref="C9:L9" si="7">C4*C2</f>
        <v>110</v>
      </c>
      <c r="D9">
        <f t="shared" si="7"/>
        <v>120</v>
      </c>
      <c r="E9">
        <f t="shared" si="7"/>
        <v>63</v>
      </c>
      <c r="F9">
        <f t="shared" si="7"/>
        <v>40</v>
      </c>
      <c r="G9">
        <f t="shared" si="7"/>
        <v>48</v>
      </c>
      <c r="H9">
        <f t="shared" si="7"/>
        <v>54</v>
      </c>
      <c r="I9">
        <f t="shared" si="7"/>
        <v>45</v>
      </c>
      <c r="J9">
        <f t="shared" si="7"/>
        <v>48</v>
      </c>
      <c r="K9">
        <f t="shared" si="7"/>
        <v>96</v>
      </c>
      <c r="L9">
        <f t="shared" si="4"/>
        <v>664</v>
      </c>
    </row>
    <row r="10" spans="1:19" x14ac:dyDescent="0.25">
      <c r="A10" t="s">
        <v>12</v>
      </c>
      <c r="B10">
        <f>B4*B3</f>
        <v>25</v>
      </c>
      <c r="C10">
        <f t="shared" ref="C10:L10" si="8">C4*C3</f>
        <v>80</v>
      </c>
      <c r="D10">
        <f t="shared" si="8"/>
        <v>80</v>
      </c>
      <c r="E10">
        <f t="shared" si="8"/>
        <v>35</v>
      </c>
      <c r="F10">
        <f t="shared" si="8"/>
        <v>35</v>
      </c>
      <c r="G10">
        <f t="shared" si="8"/>
        <v>48</v>
      </c>
      <c r="H10">
        <f t="shared" si="8"/>
        <v>36</v>
      </c>
      <c r="I10">
        <f t="shared" si="8"/>
        <v>20</v>
      </c>
      <c r="J10">
        <f t="shared" si="8"/>
        <v>30</v>
      </c>
      <c r="K10">
        <f t="shared" si="8"/>
        <v>56</v>
      </c>
      <c r="L10">
        <f t="shared" si="4"/>
        <v>445</v>
      </c>
    </row>
    <row r="11" spans="1:19" x14ac:dyDescent="0.25">
      <c r="A11" s="3" t="s">
        <v>41</v>
      </c>
      <c r="B11">
        <f>$O$23+$O$24*B2+$O$25*B3</f>
        <v>5.1273099999999996</v>
      </c>
      <c r="C11">
        <f t="shared" ref="C11:K11" si="9">$O$23+$O$24*C2+$O$25*C3</f>
        <v>8.7902199999999997</v>
      </c>
      <c r="D11">
        <f t="shared" si="9"/>
        <v>9.6441499999999998</v>
      </c>
      <c r="E11">
        <f t="shared" si="9"/>
        <v>5.9812399999999997</v>
      </c>
      <c r="F11">
        <f t="shared" si="9"/>
        <v>5.8613900000000001</v>
      </c>
      <c r="G11">
        <f t="shared" si="9"/>
        <v>6.2284299999999995</v>
      </c>
      <c r="H11">
        <f t="shared" si="9"/>
        <v>6.348279999999999</v>
      </c>
      <c r="I11">
        <f t="shared" si="9"/>
        <v>5.6141999999999994</v>
      </c>
      <c r="J11">
        <f t="shared" si="9"/>
        <v>5.1273099999999996</v>
      </c>
      <c r="K11">
        <f t="shared" si="9"/>
        <v>9.2771100000000004</v>
      </c>
    </row>
    <row r="12" spans="1:19" x14ac:dyDescent="0.25">
      <c r="A12" t="s">
        <v>13</v>
      </c>
      <c r="B12">
        <f>(B4-B11)^2</f>
        <v>1.6207836099999897E-2</v>
      </c>
      <c r="C12">
        <f t="shared" ref="C12:K12" si="10">(C4-C11)^2</f>
        <v>1.4635676484000006</v>
      </c>
      <c r="D12">
        <f t="shared" si="10"/>
        <v>0.12662922250000017</v>
      </c>
      <c r="E12">
        <f t="shared" si="10"/>
        <v>1.0378719376000007</v>
      </c>
      <c r="F12">
        <f t="shared" si="10"/>
        <v>0.74199273210000016</v>
      </c>
      <c r="G12">
        <f t="shared" si="10"/>
        <v>5.2180264899999759E-2</v>
      </c>
      <c r="H12">
        <f t="shared" si="10"/>
        <v>0.12129895839999932</v>
      </c>
      <c r="I12">
        <f t="shared" si="10"/>
        <v>0.37724163999999927</v>
      </c>
      <c r="J12">
        <f t="shared" si="10"/>
        <v>0.76158783610000069</v>
      </c>
      <c r="K12">
        <f t="shared" si="10"/>
        <v>1.631009952100001</v>
      </c>
      <c r="L12">
        <f t="shared" si="4"/>
        <v>6.3295880282000017</v>
      </c>
      <c r="M12">
        <f t="shared" ref="M12" si="11">AVERAGE(B12:K12)</f>
        <v>0.63295880282000017</v>
      </c>
    </row>
    <row r="15" spans="1:19" ht="17.25" x14ac:dyDescent="0.25">
      <c r="A15" t="s">
        <v>14</v>
      </c>
      <c r="B15" s="1">
        <v>5</v>
      </c>
      <c r="D15" t="s">
        <v>15</v>
      </c>
      <c r="E15" s="1">
        <v>1</v>
      </c>
      <c r="F15" s="1">
        <v>8</v>
      </c>
      <c r="G15" s="1">
        <v>5</v>
      </c>
      <c r="I15" t="s">
        <v>21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</row>
    <row r="16" spans="1:19" x14ac:dyDescent="0.25">
      <c r="B16" s="1">
        <v>10</v>
      </c>
      <c r="E16" s="1">
        <v>1</v>
      </c>
      <c r="F16" s="1">
        <v>11</v>
      </c>
      <c r="G16" s="1">
        <v>8</v>
      </c>
      <c r="J16" s="1">
        <v>8</v>
      </c>
      <c r="K16" s="1">
        <v>11</v>
      </c>
      <c r="L16" s="1">
        <v>12</v>
      </c>
      <c r="M16" s="1">
        <v>9</v>
      </c>
      <c r="N16" s="1">
        <v>8</v>
      </c>
      <c r="O16" s="1">
        <v>8</v>
      </c>
      <c r="P16" s="1">
        <v>9</v>
      </c>
      <c r="Q16" s="1">
        <v>9</v>
      </c>
      <c r="R16" s="1">
        <v>8</v>
      </c>
      <c r="S16" s="1">
        <v>12</v>
      </c>
    </row>
    <row r="17" spans="1:20" x14ac:dyDescent="0.25">
      <c r="B17" s="1">
        <v>10</v>
      </c>
      <c r="E17" s="1">
        <v>1</v>
      </c>
      <c r="F17" s="1">
        <v>12</v>
      </c>
      <c r="G17" s="1">
        <v>8</v>
      </c>
      <c r="J17" s="1">
        <v>5</v>
      </c>
      <c r="K17" s="1">
        <v>8</v>
      </c>
      <c r="L17" s="1">
        <v>8</v>
      </c>
      <c r="M17" s="1">
        <v>5</v>
      </c>
      <c r="N17" s="1">
        <v>7</v>
      </c>
      <c r="O17" s="1">
        <v>8</v>
      </c>
      <c r="P17" s="1">
        <v>6</v>
      </c>
      <c r="Q17" s="1">
        <v>4</v>
      </c>
      <c r="R17" s="1">
        <v>5</v>
      </c>
      <c r="S17" s="1">
        <v>7</v>
      </c>
    </row>
    <row r="18" spans="1:20" x14ac:dyDescent="0.25">
      <c r="B18" s="1">
        <v>7</v>
      </c>
      <c r="E18" s="1">
        <v>1</v>
      </c>
      <c r="F18" s="1">
        <v>9</v>
      </c>
      <c r="G18" s="1">
        <v>5</v>
      </c>
    </row>
    <row r="19" spans="1:20" ht="17.25" x14ac:dyDescent="0.25">
      <c r="B19" s="1">
        <v>5</v>
      </c>
      <c r="E19" s="1">
        <v>1</v>
      </c>
      <c r="F19" s="1">
        <v>8</v>
      </c>
      <c r="G19" s="1">
        <v>7</v>
      </c>
      <c r="I19" t="s">
        <v>22</v>
      </c>
      <c r="J19" s="1">
        <f t="array" ref="J19:L21">MMULT(J15:S17,E15:G24)</f>
        <v>10</v>
      </c>
      <c r="K19" s="1">
        <v>94</v>
      </c>
      <c r="L19" s="1">
        <v>63</v>
      </c>
      <c r="N19" t="s">
        <v>23</v>
      </c>
      <c r="O19" s="1">
        <f t="array" ref="O19:O21">MMULT(J15:S17,B15:B24)</f>
        <v>68</v>
      </c>
      <c r="S19" t="s">
        <v>25</v>
      </c>
      <c r="T19">
        <f>O24*O2/O4</f>
        <v>0.72769190840515274</v>
      </c>
    </row>
    <row r="20" spans="1:20" x14ac:dyDescent="0.25">
      <c r="B20" s="1">
        <v>6</v>
      </c>
      <c r="E20" s="1">
        <v>1</v>
      </c>
      <c r="F20" s="1">
        <v>8</v>
      </c>
      <c r="G20" s="1">
        <v>8</v>
      </c>
      <c r="J20" s="1">
        <v>94</v>
      </c>
      <c r="K20" s="1">
        <v>908</v>
      </c>
      <c r="L20" s="1">
        <v>603</v>
      </c>
      <c r="O20" s="1">
        <v>664</v>
      </c>
      <c r="S20" t="s">
        <v>26</v>
      </c>
      <c r="T20">
        <f>O25*O3/O4</f>
        <v>0.28388456889578001</v>
      </c>
    </row>
    <row r="21" spans="1:20" x14ac:dyDescent="0.25">
      <c r="B21" s="1">
        <v>6</v>
      </c>
      <c r="E21" s="1">
        <v>1</v>
      </c>
      <c r="F21" s="1">
        <v>9</v>
      </c>
      <c r="G21" s="1">
        <v>6</v>
      </c>
      <c r="J21" s="1">
        <v>63</v>
      </c>
      <c r="K21" s="1">
        <v>603</v>
      </c>
      <c r="L21" s="1">
        <v>417</v>
      </c>
      <c r="O21" s="1">
        <v>445</v>
      </c>
    </row>
    <row r="22" spans="1:20" x14ac:dyDescent="0.25">
      <c r="B22" s="1">
        <v>5</v>
      </c>
      <c r="E22" s="1">
        <v>1</v>
      </c>
      <c r="F22" s="1">
        <v>9</v>
      </c>
      <c r="G22" s="1">
        <v>4</v>
      </c>
      <c r="J22">
        <v>3738</v>
      </c>
      <c r="S22" t="s">
        <v>27</v>
      </c>
      <c r="T22">
        <f>O24*M2/M4</f>
        <v>1.1804326470588236</v>
      </c>
    </row>
    <row r="23" spans="1:20" ht="17.25" x14ac:dyDescent="0.25">
      <c r="B23" s="1">
        <v>6</v>
      </c>
      <c r="E23" s="1">
        <v>1</v>
      </c>
      <c r="F23" s="1">
        <v>8</v>
      </c>
      <c r="G23" s="1">
        <v>5</v>
      </c>
      <c r="J23" s="1">
        <v>4.02006</v>
      </c>
      <c r="K23" s="1">
        <v>-0.32341999999999999</v>
      </c>
      <c r="L23" s="1">
        <v>-0.13965</v>
      </c>
      <c r="O23" s="1">
        <v>-3.5393300000000001</v>
      </c>
      <c r="S23" t="s">
        <v>28</v>
      </c>
      <c r="T23">
        <f>O25*M3/M4</f>
        <v>0.34005176470588233</v>
      </c>
    </row>
    <row r="24" spans="1:20" x14ac:dyDescent="0.25">
      <c r="B24" s="1">
        <v>8</v>
      </c>
      <c r="E24" s="1">
        <v>1</v>
      </c>
      <c r="F24" s="1">
        <v>12</v>
      </c>
      <c r="G24" s="1">
        <v>7</v>
      </c>
      <c r="J24" s="1">
        <v>-0.32343</v>
      </c>
      <c r="K24" s="1">
        <v>5.3769999999999998E-2</v>
      </c>
      <c r="L24" s="1">
        <v>-2.8889999999999999E-2</v>
      </c>
      <c r="O24" s="1">
        <v>0.85392999999999997</v>
      </c>
    </row>
    <row r="25" spans="1:20" x14ac:dyDescent="0.25">
      <c r="J25" s="1">
        <v>-0.13965</v>
      </c>
      <c r="K25" s="1">
        <v>-2.8889999999999999E-2</v>
      </c>
      <c r="L25" s="1">
        <v>6.5280000000000005E-2</v>
      </c>
      <c r="O25" s="1">
        <v>0.36703999999999998</v>
      </c>
    </row>
    <row r="28" spans="1:20" ht="18" x14ac:dyDescent="0.35">
      <c r="A28">
        <v>1</v>
      </c>
      <c r="C28" t="s">
        <v>11</v>
      </c>
      <c r="D28">
        <f>SUMPRODUCT(O23:O25,A28:A30)</f>
        <v>5.494349999999999</v>
      </c>
      <c r="F28" t="s">
        <v>31</v>
      </c>
      <c r="G28">
        <f>O6*E34^0.5</f>
        <v>0.41162365000847873</v>
      </c>
      <c r="I28" t="s">
        <v>35</v>
      </c>
      <c r="J28">
        <f>O6*(1+E34)^0.5</f>
        <v>1.0361760904487862</v>
      </c>
      <c r="N28" t="s">
        <v>36</v>
      </c>
      <c r="O28">
        <f>O6*K24^0.5</f>
        <v>0.22050006422944124</v>
      </c>
      <c r="S28" t="s">
        <v>33</v>
      </c>
      <c r="T28">
        <f>O24-G29*O28</f>
        <v>0.33253113812177859</v>
      </c>
    </row>
    <row r="29" spans="1:20" x14ac:dyDescent="0.25">
      <c r="A29">
        <v>8</v>
      </c>
      <c r="F29" t="s">
        <v>32</v>
      </c>
      <c r="G29">
        <v>2.3646199999999999</v>
      </c>
      <c r="N29" t="s">
        <v>37</v>
      </c>
      <c r="O29">
        <f>ABS(O24)/O28</f>
        <v>3.8726972846204863</v>
      </c>
      <c r="P29" s="2" t="s">
        <v>38</v>
      </c>
      <c r="Q29">
        <f>G29</f>
        <v>2.3646199999999999</v>
      </c>
      <c r="S29" t="s">
        <v>34</v>
      </c>
      <c r="T29">
        <f>O24+G29*O28</f>
        <v>1.3753288618782213</v>
      </c>
    </row>
    <row r="30" spans="1:20" x14ac:dyDescent="0.25">
      <c r="A30">
        <v>6</v>
      </c>
      <c r="F30" t="s">
        <v>33</v>
      </c>
      <c r="G30">
        <f>D28-G29*G28</f>
        <v>4.5210164847169505</v>
      </c>
      <c r="I30" t="s">
        <v>33</v>
      </c>
      <c r="J30">
        <f>D28-G29*J28</f>
        <v>3.0441872930029903</v>
      </c>
    </row>
    <row r="31" spans="1:20" ht="18" x14ac:dyDescent="0.35">
      <c r="F31" t="s">
        <v>34</v>
      </c>
      <c r="G31">
        <f>D28+G29*G28</f>
        <v>6.4676835152830474</v>
      </c>
      <c r="I31" t="s">
        <v>34</v>
      </c>
      <c r="J31">
        <f>D28+G29*J28</f>
        <v>7.9445127069970081</v>
      </c>
      <c r="N31" t="s">
        <v>39</v>
      </c>
      <c r="O31">
        <f>O6*L25^0.5</f>
        <v>0.24295664118782775</v>
      </c>
    </row>
    <row r="32" spans="1:20" x14ac:dyDescent="0.25">
      <c r="A32">
        <v>1</v>
      </c>
      <c r="B32">
        <v>8</v>
      </c>
      <c r="C32">
        <v>6</v>
      </c>
      <c r="N32" t="s">
        <v>37</v>
      </c>
      <c r="O32">
        <f>ABS(O25)/O31</f>
        <v>1.5107222350684557</v>
      </c>
      <c r="P32" s="2" t="s">
        <v>40</v>
      </c>
      <c r="Q32">
        <f>G29</f>
        <v>2.3646199999999999</v>
      </c>
    </row>
    <row r="34" spans="1:20" x14ac:dyDescent="0.25">
      <c r="A34">
        <f t="array" ref="A34:C34">MMULT(A32:C32,J23:L25)</f>
        <v>0.59472000000000003</v>
      </c>
      <c r="B34">
        <v>-6.6599999999999993E-2</v>
      </c>
      <c r="C34">
        <v>2.091000000000004E-2</v>
      </c>
      <c r="E34">
        <f>MMULT(A34:C34,A28:A30)</f>
        <v>0.18738000000000032</v>
      </c>
      <c r="N34" s="3"/>
      <c r="O34" s="3"/>
      <c r="Q34">
        <f>CHIINV(0.05/2,7)</f>
        <v>16.012764274629326</v>
      </c>
      <c r="S34" t="s">
        <v>33</v>
      </c>
      <c r="T34">
        <f>10*O5/Q34</f>
        <v>0.56469129605816326</v>
      </c>
    </row>
    <row r="35" spans="1:20" x14ac:dyDescent="0.25">
      <c r="Q35">
        <f>CHIINV(1-0.05/2,7)</f>
        <v>1.6898691806773543</v>
      </c>
      <c r="S35" t="s">
        <v>34</v>
      </c>
      <c r="T35">
        <f>10*O5/Q35</f>
        <v>5.3508689992735734</v>
      </c>
    </row>
    <row r="36" spans="1:20" x14ac:dyDescent="0.25">
      <c r="B36">
        <f t="array" ref="B36:D41">LINEST(B4:K4,B2:K3,1,1)</f>
        <v>0.36704119850187278</v>
      </c>
      <c r="C36">
        <v>0.85393258426966301</v>
      </c>
      <c r="D36">
        <v>-3.5393258426966305</v>
      </c>
    </row>
    <row r="37" spans="1:20" x14ac:dyDescent="0.25">
      <c r="B37">
        <v>0.24294835693466973</v>
      </c>
      <c r="C37">
        <v>0.22050430957080336</v>
      </c>
      <c r="D37">
        <v>1.9065807170473983</v>
      </c>
      <c r="Q37" t="s">
        <v>33</v>
      </c>
      <c r="R37">
        <f>T34^0.5</f>
        <v>0.75145944405414411</v>
      </c>
    </row>
    <row r="38" spans="1:20" x14ac:dyDescent="0.25">
      <c r="B38">
        <v>0.81161940431603341</v>
      </c>
      <c r="C38">
        <v>0.95090843895878829</v>
      </c>
      <c r="D38" t="e">
        <v>#N/A</v>
      </c>
      <c r="Q38" t="s">
        <v>34</v>
      </c>
      <c r="R38">
        <f>T35^0.5</f>
        <v>2.31319454419069</v>
      </c>
    </row>
    <row r="39" spans="1:20" x14ac:dyDescent="0.25">
      <c r="B39">
        <v>15.079408284023653</v>
      </c>
      <c r="C39">
        <v>7</v>
      </c>
      <c r="D39" t="e">
        <v>#N/A</v>
      </c>
    </row>
    <row r="40" spans="1:20" x14ac:dyDescent="0.25">
      <c r="B40">
        <v>27.270411985018718</v>
      </c>
      <c r="C40">
        <v>6.3295880149812778</v>
      </c>
      <c r="D40" t="e">
        <v>#N/A</v>
      </c>
    </row>
    <row r="41" spans="1:20" x14ac:dyDescent="0.25">
      <c r="B41" t="e">
        <v>#N/A</v>
      </c>
      <c r="C41" t="e">
        <v>#N/A</v>
      </c>
      <c r="D41" t="e"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2022-12-17T09:51:22Z</dcterms:modified>
</cp:coreProperties>
</file>