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 3\works\Финансовая математика\"/>
    </mc:Choice>
  </mc:AlternateContent>
  <bookViews>
    <workbookView xWindow="0" yWindow="0" windowWidth="13020" windowHeight="12030" activeTab="1"/>
  </bookViews>
  <sheets>
    <sheet name="Лист1" sheetId="1" r:id="rId1"/>
    <sheet name="ШАБЛОН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C9" i="2"/>
  <c r="B13" i="2"/>
  <c r="B12" i="2"/>
  <c r="B10" i="2"/>
  <c r="B11" i="2" s="1"/>
  <c r="B9" i="2"/>
  <c r="D29" i="1" l="1"/>
  <c r="C43" i="1"/>
  <c r="F37" i="1"/>
  <c r="C37" i="1"/>
  <c r="D37" i="1"/>
  <c r="C29" i="1"/>
  <c r="C25" i="1"/>
  <c r="D21" i="1"/>
  <c r="C21" i="1"/>
  <c r="F19" i="1" l="1"/>
  <c r="E19" i="1"/>
  <c r="C19" i="1"/>
  <c r="G1" i="1"/>
  <c r="F1" i="1"/>
  <c r="E1" i="1"/>
  <c r="D1" i="1"/>
  <c r="C1" i="1"/>
  <c r="D19" i="1" s="1"/>
</calcChain>
</file>

<file path=xl/sharedStrings.xml><?xml version="1.0" encoding="utf-8"?>
<sst xmlns="http://schemas.openxmlformats.org/spreadsheetml/2006/main" count="17" uniqueCount="16">
  <si>
    <t>Начальные значения</t>
  </si>
  <si>
    <t>Результаты вычислений</t>
  </si>
  <si>
    <r>
      <t xml:space="preserve">Годовая процентная ставка </t>
    </r>
    <r>
      <rPr>
        <b/>
        <sz val="11"/>
        <color theme="1"/>
        <rFont val="Arial"/>
        <family val="2"/>
        <charset val="204"/>
      </rPr>
      <t>i</t>
    </r>
  </si>
  <si>
    <r>
      <t xml:space="preserve">Количество начислений в году </t>
    </r>
    <r>
      <rPr>
        <b/>
        <sz val="11"/>
        <color theme="1"/>
        <rFont val="Arial"/>
        <family val="2"/>
        <charset val="204"/>
      </rPr>
      <t>m</t>
    </r>
  </si>
  <si>
    <r>
      <t xml:space="preserve">Срок проведения операции (лет) </t>
    </r>
    <r>
      <rPr>
        <b/>
        <sz val="11"/>
        <color theme="1"/>
        <rFont val="Arial"/>
        <family val="2"/>
        <charset val="204"/>
      </rPr>
      <t>n</t>
    </r>
  </si>
  <si>
    <r>
      <t xml:space="preserve">Начальное значение </t>
    </r>
    <r>
      <rPr>
        <b/>
        <sz val="11"/>
        <color theme="1"/>
        <rFont val="Arial"/>
        <family val="2"/>
        <charset val="204"/>
      </rPr>
      <t>PV</t>
    </r>
  </si>
  <si>
    <r>
      <t xml:space="preserve">Будующее значение </t>
    </r>
    <r>
      <rPr>
        <b/>
        <sz val="11"/>
        <color theme="1"/>
        <rFont val="Arial"/>
        <family val="2"/>
        <charset val="204"/>
      </rPr>
      <t>FV</t>
    </r>
  </si>
  <si>
    <r>
      <t xml:space="preserve">Периодическая процентная ставка </t>
    </r>
    <r>
      <rPr>
        <b/>
        <sz val="11"/>
        <color theme="1"/>
        <rFont val="Arial"/>
        <family val="2"/>
        <charset val="204"/>
      </rPr>
      <t>i</t>
    </r>
  </si>
  <si>
    <r>
      <t xml:space="preserve">Общее число перидов проведение </t>
    </r>
    <r>
      <rPr>
        <b/>
        <sz val="11"/>
        <color theme="1"/>
        <rFont val="Arial"/>
        <family val="2"/>
        <charset val="204"/>
      </rPr>
      <t>mn</t>
    </r>
  </si>
  <si>
    <r>
      <t xml:space="preserve">Современная величина </t>
    </r>
    <r>
      <rPr>
        <b/>
        <sz val="11"/>
        <color theme="1"/>
        <rFont val="Arial"/>
        <family val="2"/>
        <charset val="204"/>
      </rPr>
      <t>PV</t>
    </r>
  </si>
  <si>
    <r>
      <t xml:space="preserve">Будущая величина </t>
    </r>
    <r>
      <rPr>
        <b/>
        <sz val="11"/>
        <color theme="1"/>
        <rFont val="Arial"/>
        <family val="2"/>
        <charset val="204"/>
      </rPr>
      <t>FV</t>
    </r>
  </si>
  <si>
    <t>Задача 6</t>
  </si>
  <si>
    <t>Задача 7</t>
  </si>
  <si>
    <t>Задача 8</t>
  </si>
  <si>
    <t>Задача 9</t>
  </si>
  <si>
    <t>Данный вариант выгоднее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</si>
</sst>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₽&quot;;[Red]\-#,##0.00\ &quot;₽&quot;"/>
    <numFmt numFmtId="171" formatCode="0.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8" fontId="0" fillId="0" borderId="0" xfId="0" applyNumberFormat="1"/>
    <xf numFmtId="1" fontId="0" fillId="0" borderId="0" xfId="0" applyNumberFormat="1"/>
    <xf numFmtId="0" fontId="1" fillId="0" borderId="0" xfId="0" applyFont="1"/>
    <xf numFmtId="10" fontId="0" fillId="0" borderId="0" xfId="0" applyNumberFormat="1"/>
    <xf numFmtId="0" fontId="0" fillId="0" borderId="0" xfId="0" applyFont="1"/>
    <xf numFmtId="0" fontId="2" fillId="0" borderId="0" xfId="0" applyFont="1"/>
    <xf numFmtId="0" fontId="2" fillId="0" borderId="1" xfId="0" applyFont="1" applyBorder="1"/>
    <xf numFmtId="8" fontId="2" fillId="0" borderId="1" xfId="0" applyNumberFormat="1" applyFont="1" applyBorder="1"/>
    <xf numFmtId="10" fontId="2" fillId="0" borderId="1" xfId="0" applyNumberFormat="1" applyFont="1" applyBorder="1"/>
    <xf numFmtId="171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Лист1!$C$1:$G$1</c:f>
              <c:numCache>
                <c:formatCode>"₽"#,##0.00_);[Red]\("₽"#,##0.00\)</c:formatCode>
                <c:ptCount val="5"/>
                <c:pt idx="0">
                  <c:v>17715.610000000008</c:v>
                </c:pt>
                <c:pt idx="1">
                  <c:v>17958.563260221294</c:v>
                </c:pt>
                <c:pt idx="2">
                  <c:v>18087.259495825889</c:v>
                </c:pt>
                <c:pt idx="3">
                  <c:v>18175.942802278227</c:v>
                </c:pt>
                <c:pt idx="4">
                  <c:v>18219.669915948307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1-452F-AC65-35A6D6FB4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497040"/>
        <c:axId val="488446616"/>
      </c:lineChart>
      <c:catAx>
        <c:axId val="58249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8446616"/>
        <c:crosses val="autoZero"/>
        <c:auto val="1"/>
        <c:lblAlgn val="ctr"/>
        <c:lblOffset val="100"/>
        <c:noMultiLvlLbl val="0"/>
      </c:catAx>
      <c:valAx>
        <c:axId val="48844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₽&quot;#,##0.00_);[Red]\(&quot;₽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49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299209</xdr:colOff>
      <xdr:row>1</xdr:row>
      <xdr:rowOff>187986</xdr:rowOff>
    </xdr:from>
    <xdr:to>
      <xdr:col>6</xdr:col>
      <xdr:colOff>629478</xdr:colOff>
      <xdr:row>15</xdr:row>
      <xdr:rowOff>190499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C7031A9-E089-43D6-A048-9DA7A5839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3"/>
  <sheetViews>
    <sheetView zoomScale="160" zoomScaleNormal="160" workbookViewId="0">
      <selection activeCell="C30" sqref="C30"/>
    </sheetView>
  </sheetViews>
  <sheetFormatPr defaultRowHeight="15" x14ac:dyDescent="0.25"/>
  <cols>
    <col min="2" max="2" width="7.42578125" style="3" customWidth="1"/>
    <col min="3" max="3" width="12.7109375" customWidth="1"/>
    <col min="4" max="4" width="11.5703125" customWidth="1"/>
    <col min="5" max="5" width="11.85546875" customWidth="1"/>
    <col min="6" max="6" width="11.7109375" customWidth="1"/>
    <col min="7" max="7" width="12.5703125" customWidth="1"/>
  </cols>
  <sheetData>
    <row r="1" spans="2:7" x14ac:dyDescent="0.25">
      <c r="B1" s="3">
        <v>1</v>
      </c>
      <c r="C1" s="1">
        <f>FV(10%,6,,-10000)</f>
        <v>17715.610000000008</v>
      </c>
      <c r="D1" s="1">
        <f>FV(5%,12,,-10000)</f>
        <v>17958.563260221294</v>
      </c>
      <c r="E1" s="1">
        <f>FV(10%/4,4*6,,-10000)</f>
        <v>18087.259495825889</v>
      </c>
      <c r="F1" s="1">
        <f>FV(10%/12,6*12,,-10000)</f>
        <v>18175.942802278227</v>
      </c>
      <c r="G1" s="1">
        <f>FV(10%/360,6*360,,-10000)</f>
        <v>18219.669915948307</v>
      </c>
    </row>
    <row r="19" spans="2:7" x14ac:dyDescent="0.25">
      <c r="B19" s="3">
        <v>2</v>
      </c>
      <c r="C19" s="2">
        <f>NPER(10%,,-10000,C1)</f>
        <v>6</v>
      </c>
      <c r="D19" s="10">
        <f>NPER(10%/2,,-10000,$C1)</f>
        <v>11.720827108514451</v>
      </c>
      <c r="E19" s="2">
        <f>NPER(10%/4,,-10000,$C1)</f>
        <v>23.15919697573597</v>
      </c>
      <c r="F19" s="2">
        <f>NPER(10%/12,,-10000,$C1)</f>
        <v>68.908864518786899</v>
      </c>
      <c r="G19" s="2"/>
    </row>
    <row r="21" spans="2:7" x14ac:dyDescent="0.25">
      <c r="B21" s="3">
        <v>5</v>
      </c>
      <c r="C21" s="1">
        <f>PV(0.175,2,,-50000)</f>
        <v>36215.482118605702</v>
      </c>
      <c r="D21" s="1">
        <f>PV(0.175/12,2*12,,-50000)</f>
        <v>35323.573482439322</v>
      </c>
    </row>
    <row r="25" spans="2:7" x14ac:dyDescent="0.25">
      <c r="C25" s="4">
        <f>NOMINAL(EFFECT(0.14,12),2)</f>
        <v>0.14414741023760547</v>
      </c>
    </row>
    <row r="29" spans="2:7" x14ac:dyDescent="0.25">
      <c r="C29">
        <f>FVSCHEDULE(10000,C30:C34)</f>
        <v>14415.929361600001</v>
      </c>
      <c r="D29" s="4">
        <f>RATE(5,,10000,-C29)</f>
        <v>7.5891630557241394E-2</v>
      </c>
    </row>
    <row r="30" spans="2:7" x14ac:dyDescent="0.25">
      <c r="C30">
        <v>0.06</v>
      </c>
    </row>
    <row r="31" spans="2:7" x14ac:dyDescent="0.25">
      <c r="C31">
        <v>6.8000000000000005E-2</v>
      </c>
    </row>
    <row r="32" spans="2:7" x14ac:dyDescent="0.25">
      <c r="C32">
        <v>7.1999999999999995E-2</v>
      </c>
    </row>
    <row r="33" spans="2:6" x14ac:dyDescent="0.25">
      <c r="C33">
        <v>7.4999999999999997E-2</v>
      </c>
    </row>
    <row r="34" spans="2:6" x14ac:dyDescent="0.25">
      <c r="C34">
        <v>0.105</v>
      </c>
    </row>
    <row r="37" spans="2:6" x14ac:dyDescent="0.25">
      <c r="B37" s="5">
        <v>50000</v>
      </c>
      <c r="C37">
        <f>FVSCHEDULE(B37, C38:C39)</f>
        <v>53561.249999999985</v>
      </c>
      <c r="D37">
        <f>FVSCHEDULE(C37, D38:D41)</f>
        <v>57523.038169485764</v>
      </c>
      <c r="F37">
        <f>FVSCHEDULE(B37,F38:F43)</f>
        <v>57523.038169485764</v>
      </c>
    </row>
    <row r="38" spans="2:6" x14ac:dyDescent="0.25">
      <c r="B38" s="5"/>
      <c r="C38">
        <v>3.5000000000000003E-2</v>
      </c>
      <c r="D38">
        <v>1.7999999999999999E-2</v>
      </c>
      <c r="F38">
        <v>3.5000000000000003E-2</v>
      </c>
    </row>
    <row r="39" spans="2:6" x14ac:dyDescent="0.25">
      <c r="C39">
        <v>3.5000000000000003E-2</v>
      </c>
      <c r="D39">
        <v>1.7999999999999999E-2</v>
      </c>
      <c r="F39">
        <v>3.5000000000000003E-2</v>
      </c>
    </row>
    <row r="40" spans="2:6" x14ac:dyDescent="0.25">
      <c r="D40">
        <v>1.7999999999999999E-2</v>
      </c>
      <c r="F40">
        <v>1.7999999999999999E-2</v>
      </c>
    </row>
    <row r="41" spans="2:6" x14ac:dyDescent="0.25">
      <c r="D41">
        <v>1.7999999999999999E-2</v>
      </c>
      <c r="F41">
        <v>1.7999999999999999E-2</v>
      </c>
    </row>
    <row r="42" spans="2:6" x14ac:dyDescent="0.25">
      <c r="F42">
        <v>1.7999999999999999E-2</v>
      </c>
    </row>
    <row r="43" spans="2:6" x14ac:dyDescent="0.25">
      <c r="C43" s="1">
        <f>FV(7%/2,2,,FV(7.2%/4,4,,50000))</f>
        <v>57523.038169485779</v>
      </c>
      <c r="D43" s="1"/>
      <c r="F43">
        <v>1.7999999999999999E-2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="160" zoomScaleNormal="160" workbookViewId="0">
      <selection activeCell="F5" sqref="F5"/>
    </sheetView>
  </sheetViews>
  <sheetFormatPr defaultRowHeight="14.25" x14ac:dyDescent="0.2"/>
  <cols>
    <col min="1" max="1" width="37.42578125" style="6" customWidth="1"/>
    <col min="2" max="2" width="24.7109375" style="6" customWidth="1"/>
    <col min="3" max="6" width="15.7109375" style="6" customWidth="1"/>
    <col min="7" max="16384" width="9.140625" style="6"/>
  </cols>
  <sheetData>
    <row r="1" spans="1:6" s="12" customFormat="1" x14ac:dyDescent="0.25">
      <c r="A1" s="11"/>
      <c r="B1" s="11" t="s">
        <v>0</v>
      </c>
      <c r="C1" s="12" t="s">
        <v>11</v>
      </c>
      <c r="D1" s="12" t="s">
        <v>12</v>
      </c>
      <c r="E1" s="12" t="s">
        <v>13</v>
      </c>
      <c r="F1" s="12" t="s">
        <v>14</v>
      </c>
    </row>
    <row r="2" spans="1:6" ht="15" x14ac:dyDescent="0.25">
      <c r="A2" s="7" t="s">
        <v>2</v>
      </c>
      <c r="B2" s="7"/>
      <c r="C2" s="6">
        <v>0.12</v>
      </c>
      <c r="D2" s="6">
        <v>0.11</v>
      </c>
    </row>
    <row r="3" spans="1:6" ht="15" x14ac:dyDescent="0.25">
      <c r="A3" s="7" t="s">
        <v>3</v>
      </c>
      <c r="B3" s="7">
        <v>1</v>
      </c>
      <c r="C3" s="6">
        <v>4</v>
      </c>
      <c r="D3" s="6">
        <v>12</v>
      </c>
    </row>
    <row r="4" spans="1:6" ht="15" x14ac:dyDescent="0.25">
      <c r="A4" s="7" t="s">
        <v>4</v>
      </c>
      <c r="B4" s="7"/>
      <c r="C4" s="6">
        <v>5</v>
      </c>
      <c r="D4" s="6">
        <v>5</v>
      </c>
      <c r="E4" s="6">
        <v>5</v>
      </c>
      <c r="F4" s="6">
        <v>2</v>
      </c>
    </row>
    <row r="5" spans="1:6" ht="15" x14ac:dyDescent="0.25">
      <c r="A5" s="7" t="s">
        <v>5</v>
      </c>
      <c r="B5" s="7"/>
      <c r="C5" s="6">
        <v>100</v>
      </c>
      <c r="D5" s="6">
        <v>100</v>
      </c>
    </row>
    <row r="6" spans="1:6" ht="15" x14ac:dyDescent="0.25">
      <c r="A6" s="7" t="s">
        <v>6</v>
      </c>
      <c r="B6" s="7"/>
      <c r="F6" s="6">
        <v>10000</v>
      </c>
    </row>
    <row r="8" spans="1:6" x14ac:dyDescent="0.2">
      <c r="A8" s="7"/>
      <c r="B8" s="7" t="s">
        <v>1</v>
      </c>
    </row>
    <row r="9" spans="1:6" ht="15" x14ac:dyDescent="0.25">
      <c r="A9" s="7" t="s">
        <v>10</v>
      </c>
      <c r="B9" s="8">
        <f>FV(B2/B3,B4*B3,,-B5)</f>
        <v>0</v>
      </c>
      <c r="C9" s="8">
        <f>FV(C2/C3,C4*C3,,-C5)</f>
        <v>180.61112346694134</v>
      </c>
      <c r="D9" s="8">
        <f>FV(D2/D3,D4*D3,,-D5)</f>
        <v>172.8915730453424</v>
      </c>
    </row>
    <row r="10" spans="1:6" ht="15" x14ac:dyDescent="0.25">
      <c r="A10" s="7" t="s">
        <v>7</v>
      </c>
      <c r="B10" s="9" t="e">
        <f>RATE(B4/B3,,-B5,B6)</f>
        <v>#NUM!</v>
      </c>
      <c r="C10" s="9"/>
      <c r="D10" s="9"/>
    </row>
    <row r="11" spans="1:6" ht="15" x14ac:dyDescent="0.25">
      <c r="A11" s="7" t="s">
        <v>2</v>
      </c>
      <c r="B11" s="9" t="e">
        <f>B10*B3</f>
        <v>#NUM!</v>
      </c>
      <c r="C11" s="9"/>
      <c r="D11" s="9"/>
    </row>
    <row r="12" spans="1:6" ht="15" x14ac:dyDescent="0.25">
      <c r="A12" s="7" t="s">
        <v>8</v>
      </c>
      <c r="B12" s="7" t="e">
        <f>NPER(B2/B3%,,-B5,B6)</f>
        <v>#DIV/0!</v>
      </c>
      <c r="C12" s="7"/>
      <c r="D12" s="7"/>
    </row>
    <row r="13" spans="1:6" ht="15" x14ac:dyDescent="0.25">
      <c r="A13" s="7" t="s">
        <v>9</v>
      </c>
      <c r="B13" s="8" t="e">
        <f>PV(B2/B3,B12,,-B6)</f>
        <v>#DIV/0!</v>
      </c>
      <c r="C13" s="8"/>
      <c r="D13" s="8"/>
    </row>
    <row r="14" spans="1:6" x14ac:dyDescent="0.2">
      <c r="D14" s="6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ШАБЛОН</vt:lpstr>
    </vt:vector>
  </TitlesOfParts>
  <Company>Сыктывкарский госуниверситет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Яковина Иван</dc:creator>
  <cp:lastModifiedBy>RePack by Diakov</cp:lastModifiedBy>
  <dcterms:created xsi:type="dcterms:W3CDTF">2022-09-27T12:21:54Z</dcterms:created>
  <dcterms:modified xsi:type="dcterms:W3CDTF">2022-10-10T20:27:02Z</dcterms:modified>
</cp:coreProperties>
</file>