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3502024\Documents\GitHub\dta-agricola\"/>
    </mc:Choice>
  </mc:AlternateContent>
  <xr:revisionPtr revIDLastSave="0" documentId="13_ncr:1_{F81ABBCB-1C7B-4E97-9ECD-6FF65599EA9E}" xr6:coauthVersionLast="47" xr6:coauthVersionMax="47" xr10:uidLastSave="{00000000-0000-0000-0000-000000000000}"/>
  <bookViews>
    <workbookView xWindow="-110" yWindow="-110" windowWidth="19420" windowHeight="10420" tabRatio="458" xr2:uid="{81E9D037-BE23-435E-B775-5A4C621A153A}"/>
  </bookViews>
  <sheets>
    <sheet name="Control de equipos" sheetId="8" r:id="rId1"/>
    <sheet name="Hoja1" sheetId="1" r:id="rId2"/>
    <sheet name="Hoja2" sheetId="5" r:id="rId3"/>
    <sheet name="Hoja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14" i="5" s="1"/>
  <c r="D6" i="5"/>
  <c r="E6" i="5"/>
  <c r="D7" i="5"/>
  <c r="E7" i="5"/>
  <c r="D8" i="5"/>
  <c r="E8" i="5"/>
  <c r="B16" i="5" s="1"/>
  <c r="D9" i="5"/>
  <c r="E9" i="5"/>
  <c r="B18" i="5" s="1"/>
  <c r="D10" i="5"/>
  <c r="E10" i="5"/>
  <c r="D11" i="5"/>
  <c r="E11" i="5"/>
  <c r="D12" i="5"/>
  <c r="E12" i="5"/>
  <c r="D4" i="5"/>
  <c r="E4" i="5" s="1"/>
  <c r="D3" i="6"/>
  <c r="G4" i="6"/>
  <c r="H4" i="6"/>
  <c r="G5" i="6"/>
  <c r="H5" i="6"/>
  <c r="G6" i="6"/>
  <c r="G7" i="6"/>
  <c r="H7" i="6"/>
  <c r="G8" i="6"/>
  <c r="H8" i="6"/>
  <c r="G9" i="6"/>
  <c r="H9" i="6"/>
  <c r="G10" i="6"/>
  <c r="G11" i="6"/>
  <c r="G12" i="6"/>
  <c r="H12" i="6"/>
  <c r="G3" i="6"/>
  <c r="D5" i="6"/>
  <c r="D4" i="6"/>
  <c r="E4" i="6" s="1"/>
  <c r="D6" i="6"/>
  <c r="E6" i="6" s="1"/>
  <c r="D7" i="6"/>
  <c r="D8" i="6"/>
  <c r="E8" i="6" s="1"/>
  <c r="D9" i="6"/>
  <c r="D10" i="6"/>
  <c r="E10" i="6" s="1"/>
  <c r="D11" i="6"/>
  <c r="D12" i="6"/>
  <c r="E12" i="6" s="1"/>
  <c r="E11" i="6"/>
  <c r="F18" i="6" s="1"/>
  <c r="E9" i="6"/>
  <c r="E7" i="6"/>
  <c r="B14" i="6" s="1"/>
  <c r="E5" i="6"/>
  <c r="F14" i="6" s="1"/>
  <c r="D3" i="5"/>
  <c r="D18" i="5"/>
  <c r="F16" i="5"/>
  <c r="B14" i="5"/>
  <c r="F18" i="5"/>
  <c r="F4" i="5" l="1"/>
  <c r="D13" i="5" s="1"/>
  <c r="I11" i="6"/>
  <c r="J11" i="6" s="1"/>
  <c r="K11" i="6" s="1"/>
  <c r="I4" i="6"/>
  <c r="I6" i="6"/>
  <c r="J6" i="6" s="1"/>
  <c r="K6" i="6" s="1"/>
  <c r="I8" i="6"/>
  <c r="I10" i="6"/>
  <c r="J10" i="6" s="1"/>
  <c r="K10" i="6" s="1"/>
  <c r="I12" i="6"/>
  <c r="J12" i="6" s="1"/>
  <c r="K12" i="6" s="1"/>
  <c r="I3" i="6"/>
  <c r="I5" i="6"/>
  <c r="I7" i="6"/>
  <c r="I9" i="6"/>
  <c r="F6" i="6"/>
  <c r="G16" i="6" s="1"/>
  <c r="F12" i="5"/>
  <c r="F12" i="6"/>
  <c r="F4" i="6"/>
  <c r="D13" i="6" s="1"/>
  <c r="D14" i="6"/>
  <c r="B16" i="6"/>
  <c r="F8" i="6"/>
  <c r="A16" i="6" s="1"/>
  <c r="F16" i="6"/>
  <c r="B18" i="6"/>
  <c r="F9" i="6"/>
  <c r="A19" i="6" s="1"/>
  <c r="D18" i="6"/>
  <c r="F10" i="6"/>
  <c r="D19" i="6" s="1"/>
  <c r="F5" i="6"/>
  <c r="G13" i="6" s="1"/>
  <c r="F7" i="6"/>
  <c r="A13" i="6" s="1"/>
  <c r="F11" i="6"/>
  <c r="G19" i="6" s="1"/>
  <c r="F6" i="5"/>
  <c r="G16" i="5" s="1"/>
  <c r="F8" i="5"/>
  <c r="F10" i="5"/>
  <c r="D19" i="5" s="1"/>
  <c r="F5" i="5"/>
  <c r="F7" i="5"/>
  <c r="A13" i="5" s="1"/>
  <c r="F9" i="5"/>
  <c r="A19" i="5" s="1"/>
  <c r="F11" i="5"/>
  <c r="G19" i="5" s="1"/>
  <c r="D14" i="5"/>
  <c r="G13" i="5"/>
  <c r="A16" i="5"/>
</calcChain>
</file>

<file path=xl/sharedStrings.xml><?xml version="1.0" encoding="utf-8"?>
<sst xmlns="http://schemas.openxmlformats.org/spreadsheetml/2006/main" count="338" uniqueCount="137">
  <si>
    <t>Equipo</t>
  </si>
  <si>
    <t>Software</t>
  </si>
  <si>
    <t>Serie</t>
  </si>
  <si>
    <t>A</t>
  </si>
  <si>
    <t>Pv66 v0.2.2 R</t>
  </si>
  <si>
    <t>No</t>
  </si>
  <si>
    <t>Servidor</t>
  </si>
  <si>
    <t>dtaamerica</t>
  </si>
  <si>
    <t>Observaciones</t>
  </si>
  <si>
    <t>JQC - 1</t>
  </si>
  <si>
    <t>pprsar</t>
  </si>
  <si>
    <t>Dueño</t>
  </si>
  <si>
    <t>Bernardo</t>
  </si>
  <si>
    <t>Johan</t>
  </si>
  <si>
    <t>FL - 0</t>
  </si>
  <si>
    <t>Aux</t>
  </si>
  <si>
    <t>Puntos</t>
  </si>
  <si>
    <t>Latitud</t>
  </si>
  <si>
    <t>Longitud</t>
  </si>
  <si>
    <t>(0, -1)</t>
  </si>
  <si>
    <t>(0, 0)</t>
  </si>
  <si>
    <t>(1, -1)</t>
  </si>
  <si>
    <t>(-1, -1)</t>
  </si>
  <si>
    <t>(-1, 0)</t>
  </si>
  <si>
    <t>(-1, 1)</t>
  </si>
  <si>
    <t>(0, 1)</t>
  </si>
  <si>
    <t>(1, 1)</t>
  </si>
  <si>
    <t>(1, 0)</t>
  </si>
  <si>
    <t>Ángulo Ecuador</t>
  </si>
  <si>
    <t>Norte</t>
  </si>
  <si>
    <t>Ángulo (0, 0)</t>
  </si>
  <si>
    <t>-</t>
  </si>
  <si>
    <t>Ángulo Norte</t>
  </si>
  <si>
    <t xml:space="preserve">Actualizado </t>
  </si>
  <si>
    <t>http://pprsar.com/cosme/comm_v2.php</t>
  </si>
  <si>
    <t>Pv66 v0.2.4 A</t>
  </si>
  <si>
    <t>Actualizado *</t>
  </si>
  <si>
    <t>Conexión lenta al GPS</t>
  </si>
  <si>
    <t>Modificar interruptor de encendido</t>
  </si>
  <si>
    <t>Iccid</t>
  </si>
  <si>
    <t>Teléfono</t>
  </si>
  <si>
    <t>8952020020333843454</t>
  </si>
  <si>
    <t>8952020020333844205</t>
  </si>
  <si>
    <t>8952020020333844197</t>
  </si>
  <si>
    <t>8952020020333844189</t>
  </si>
  <si>
    <t>8952020020333844171</t>
  </si>
  <si>
    <t>8952020020333844213</t>
  </si>
  <si>
    <t>8952020020333844221</t>
  </si>
  <si>
    <t>8952020020333844239</t>
  </si>
  <si>
    <t>8952020020333844247</t>
  </si>
  <si>
    <t>8952020020333844254</t>
  </si>
  <si>
    <t>8952020020333844304</t>
  </si>
  <si>
    <t>8952020020333844296</t>
  </si>
  <si>
    <t>8952020020333844288</t>
  </si>
  <si>
    <t>8952020020333844262</t>
  </si>
  <si>
    <t>8952020020333844270</t>
  </si>
  <si>
    <t>GPS</t>
  </si>
  <si>
    <t>?</t>
  </si>
  <si>
    <t>Alias</t>
  </si>
  <si>
    <t>Johan L3</t>
  </si>
  <si>
    <t>Johan L21</t>
  </si>
  <si>
    <t>Johan L2</t>
  </si>
  <si>
    <t>Johan L11</t>
  </si>
  <si>
    <t>David</t>
  </si>
  <si>
    <t>David (526251529489)</t>
  </si>
  <si>
    <t>Bernardo L83</t>
  </si>
  <si>
    <t>Johan L12</t>
  </si>
  <si>
    <t>Claudio P1</t>
  </si>
  <si>
    <t>???</t>
  </si>
  <si>
    <t>Modelo</t>
  </si>
  <si>
    <t>Pv66-JQC-1211</t>
  </si>
  <si>
    <t>Pv66-A-1211</t>
  </si>
  <si>
    <t>Pv66-FL-1211</t>
  </si>
  <si>
    <t>Pv66-FL-1312</t>
  </si>
  <si>
    <t>Pv66-JQC12V-1211</t>
  </si>
  <si>
    <t>Instalación</t>
  </si>
  <si>
    <t>Garantía</t>
  </si>
  <si>
    <t>Permanente</t>
  </si>
  <si>
    <t>Primera versión 01/06/2020</t>
  </si>
  <si>
    <t>Primer equipo - Versión original</t>
  </si>
  <si>
    <t>Equipo de prueba</t>
  </si>
  <si>
    <t>8952020020633586704</t>
  </si>
  <si>
    <t>8952020020633586688</t>
  </si>
  <si>
    <t>Pv66 v0.2.4.0 A</t>
  </si>
  <si>
    <t>Knals L21</t>
  </si>
  <si>
    <t>Cornelio Wibe</t>
  </si>
  <si>
    <t>Johan Krahn</t>
  </si>
  <si>
    <t>Bernardo Krahn</t>
  </si>
  <si>
    <t>Claudio González</t>
  </si>
  <si>
    <t>Abraham 4</t>
  </si>
  <si>
    <t>Abraham</t>
  </si>
  <si>
    <t>Valley</t>
  </si>
  <si>
    <t>Zimmatic</t>
  </si>
  <si>
    <t>Reinke</t>
  </si>
  <si>
    <t>Abraham 1</t>
  </si>
  <si>
    <t>Abraham 7</t>
  </si>
  <si>
    <t>Reintic</t>
  </si>
  <si>
    <t>Abraham 8</t>
  </si>
  <si>
    <t>FL-0</t>
  </si>
  <si>
    <t>Pv66-A</t>
  </si>
  <si>
    <t>[Latitud,Longitud]</t>
  </si>
  <si>
    <t>Tipo/Marca</t>
  </si>
  <si>
    <t>[30.73081,-107.86308]</t>
  </si>
  <si>
    <t>[,]</t>
  </si>
  <si>
    <t>[31.1682,-108.224705]</t>
  </si>
  <si>
    <t>[31.168301,-108.23546]</t>
  </si>
  <si>
    <t>[31.177465,-108.214081]</t>
  </si>
  <si>
    <t>[31.177441,-108.224663]</t>
  </si>
  <si>
    <t>[31.186665,-108.214106]</t>
  </si>
  <si>
    <t>[31.1275895,-108.18300125]</t>
  </si>
  <si>
    <t>[30.727967,-107.894213]</t>
  </si>
  <si>
    <t>[28.407219,-106.863445]</t>
  </si>
  <si>
    <t>[30.73537,-107.89424]</t>
  </si>
  <si>
    <t>Knals L19</t>
  </si>
  <si>
    <t>[28.422067,-107.51106]</t>
  </si>
  <si>
    <t>[30.922254,-108.543824]</t>
  </si>
  <si>
    <t>[30.95348,-108.520523]</t>
  </si>
  <si>
    <t>El cable de pistola no llega a la última torre. Se invirtieron los cables de seguridad Amarillo-Rojo y Amarillo. Se sensa la seguridad en el Amarillo.</t>
  </si>
  <si>
    <t>34/28</t>
  </si>
  <si>
    <t>36/30</t>
  </si>
  <si>
    <t>[30.74075,-107.867944]</t>
  </si>
  <si>
    <t>JQC12V-1</t>
  </si>
  <si>
    <t>1745/1425 (~42rpm)</t>
  </si>
  <si>
    <t>Alta</t>
  </si>
  <si>
    <t>Baja</t>
  </si>
  <si>
    <t>Límite máximo de 80% para evitar torcedura, debido a que el penúltimo motor es de Baja y no puede seguir el ritmo del último | Seguridad se corta constantemente y espera 3 min para conectarse nuevamente</t>
  </si>
  <si>
    <t>Pv66 v0.2.4.220414 A</t>
  </si>
  <si>
    <t>Abraham 5</t>
  </si>
  <si>
    <t>[30.725965,-107.874697]</t>
  </si>
  <si>
    <t>8952020020633586670</t>
  </si>
  <si>
    <t>GSM</t>
  </si>
  <si>
    <t>2 3</t>
  </si>
  <si>
    <t>3 2</t>
  </si>
  <si>
    <t>Pv66 v0.2.4.220501 A</t>
  </si>
  <si>
    <t>Pv66 v0.2.4.220512 A</t>
  </si>
  <si>
    <t>Pv66 v0.2.4.220528 A</t>
  </si>
  <si>
    <t>Pv66 v0.2.4.220529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</si>
</sst>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vertical="center"/>
    </xf>
    <xf numFmtId="1" fontId="3" fillId="0" borderId="0" xfId="0" applyNumberFormat="1" applyFont="1"/>
    <xf numFmtId="0" fontId="3" fillId="0" borderId="0" xfId="0" applyFont="1"/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4" fillId="2" borderId="0" xfId="0" applyFont="1" applyFill="1" applyBorder="1" applyAlignment="1">
      <alignment vertical="top"/>
    </xf>
    <xf numFmtId="49" fontId="4" fillId="2" borderId="0" xfId="0" applyNumberFormat="1" applyFont="1" applyFill="1" applyBorder="1" applyAlignment="1">
      <alignment vertical="top" wrapText="1"/>
    </xf>
    <xf numFmtId="1" fontId="4" fillId="2" borderId="0" xfId="0" applyNumberFormat="1" applyFont="1" applyFill="1" applyBorder="1" applyAlignment="1">
      <alignment vertical="top" wrapText="1"/>
    </xf>
    <xf numFmtId="0" fontId="4" fillId="2" borderId="0" xfId="0" applyFont="1" applyFill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left" vertical="top"/>
    </xf>
    <xf numFmtId="14" fontId="4" fillId="2" borderId="0" xfId="0" applyNumberFormat="1" applyFont="1" applyFill="1" applyBorder="1" applyAlignment="1">
      <alignment horizontal="right" vertical="top"/>
    </xf>
    <xf numFmtId="14" fontId="4" fillId="2" borderId="0" xfId="0" applyNumberFormat="1" applyFont="1" applyFill="1" applyBorder="1" applyAlignment="1">
      <alignment vertical="top"/>
    </xf>
    <xf numFmtId="0" fontId="5" fillId="2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49" fontId="0" fillId="0" borderId="0" xfId="0" applyNumberFormat="1" applyBorder="1" applyAlignment="1">
      <alignment vertical="top" wrapText="1"/>
    </xf>
    <xf numFmtId="1" fontId="0" fillId="0" borderId="0" xfId="0" applyNumberFormat="1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Alignment="1">
      <alignment horizontal="left" vertical="top"/>
    </xf>
    <xf numFmtId="14" fontId="0" fillId="0" borderId="0" xfId="0" applyNumberFormat="1" applyBorder="1" applyAlignment="1">
      <alignment horizontal="right" vertical="top"/>
    </xf>
    <xf numFmtId="14" fontId="0" fillId="0" borderId="0" xfId="0" applyNumberFormat="1" applyBorder="1" applyAlignment="1">
      <alignment vertical="top"/>
    </xf>
    <xf numFmtId="14" fontId="0" fillId="0" borderId="0" xfId="0" applyNumberFormat="1" applyBorder="1" applyAlignment="1">
      <alignment vertical="top" wrapText="1"/>
    </xf>
    <xf numFmtId="0" fontId="0" fillId="0" borderId="0" xfId="0" applyFill="1" applyBorder="1" applyAlignment="1">
      <alignment vertical="top"/>
    </xf>
    <xf numFmtId="49" fontId="0" fillId="0" borderId="0" xfId="0" applyNumberFormat="1" applyFont="1" applyFill="1" applyBorder="1" applyAlignment="1">
      <alignment vertical="top" wrapText="1"/>
    </xf>
    <xf numFmtId="1" fontId="0" fillId="0" borderId="0" xfId="0" applyNumberFormat="1" applyFont="1" applyFill="1" applyBorder="1" applyAlignment="1">
      <alignment vertical="top" wrapText="1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Border="1" applyAlignment="1">
      <alignment vertical="top"/>
    </xf>
    <xf numFmtId="14" fontId="0" fillId="0" borderId="0" xfId="0" applyNumberFormat="1" applyFill="1" applyBorder="1" applyAlignment="1">
      <alignment vertical="top"/>
    </xf>
    <xf numFmtId="14" fontId="0" fillId="0" borderId="0" xfId="0" applyNumberFormat="1" applyFill="1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right" vertical="top" wrapText="1"/>
    </xf>
    <xf numFmtId="0" fontId="0" fillId="0" borderId="0" xfId="0" applyFill="1" applyBorder="1" applyAlignment="1">
      <alignment horizontal="center" vertical="top"/>
    </xf>
    <xf numFmtId="49" fontId="0" fillId="0" borderId="0" xfId="0" applyNumberForma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top"/>
    </xf>
    <xf numFmtId="0" fontId="0" fillId="3" borderId="0" xfId="0" applyFill="1" applyBorder="1" applyAlignment="1">
      <alignment vertical="top"/>
    </xf>
    <xf numFmtId="49" fontId="0" fillId="3" borderId="0" xfId="0" applyNumberFormat="1" applyFill="1" applyBorder="1" applyAlignment="1">
      <alignment vertical="top" wrapText="1"/>
    </xf>
    <xf numFmtId="1" fontId="0" fillId="3" borderId="0" xfId="0" applyNumberFormat="1" applyFill="1" applyBorder="1" applyAlignment="1">
      <alignment vertical="top" wrapText="1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14" fontId="0" fillId="3" borderId="0" xfId="0" applyNumberFormat="1" applyFill="1" applyBorder="1" applyAlignment="1">
      <alignment horizontal="right" vertical="top"/>
    </xf>
    <xf numFmtId="14" fontId="0" fillId="3" borderId="0" xfId="0" applyNumberFormat="1" applyFill="1" applyBorder="1" applyAlignment="1">
      <alignment vertical="top" wrapText="1"/>
    </xf>
    <xf numFmtId="0" fontId="0" fillId="3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 vertical="top"/>
    </xf>
    <xf numFmtId="0" fontId="0" fillId="3" borderId="0" xfId="0" applyFill="1" applyBorder="1" applyAlignment="1">
      <alignment horizontal="right" vertical="top"/>
    </xf>
    <xf numFmtId="0" fontId="0" fillId="3" borderId="0" xfId="0" applyFill="1" applyBorder="1" applyAlignment="1">
      <alignment horizontal="left" vertical="top" wrapText="1"/>
    </xf>
    <xf numFmtId="1" fontId="0" fillId="3" borderId="0" xfId="0" applyNumberFormat="1" applyFill="1" applyBorder="1" applyAlignment="1">
      <alignment horizontal="right" vertical="top" wrapText="1"/>
    </xf>
    <xf numFmtId="0" fontId="0" fillId="3" borderId="0" xfId="0" applyFill="1" applyBorder="1" applyAlignment="1">
      <alignment vertical="top" wrapText="1"/>
    </xf>
    <xf numFmtId="0" fontId="0" fillId="3" borderId="0" xfId="0" applyFont="1" applyFill="1" applyAlignment="1">
      <alignment horizontal="center" vertical="top"/>
    </xf>
    <xf numFmtId="14" fontId="6" fillId="3" borderId="0" xfId="0" applyNumberFormat="1" applyFont="1" applyFill="1" applyBorder="1" applyAlignment="1">
      <alignment vertical="top" wrapText="1"/>
    </xf>
    <xf numFmtId="0" fontId="6" fillId="3" borderId="0" xfId="0" applyFont="1" applyFill="1" applyBorder="1" applyAlignment="1">
      <alignment horizontal="left" vertical="top" wrapText="1"/>
    </xf>
    <xf numFmtId="1" fontId="0" fillId="0" borderId="0" xfId="0" applyNumberFormat="1" applyBorder="1" applyAlignment="1">
      <alignment vertical="top"/>
    </xf>
    <xf numFmtId="0" fontId="0" fillId="2" borderId="0" xfId="0" applyFill="1" applyBorder="1" applyAlignment="1">
      <alignment vertical="top"/>
    </xf>
    <xf numFmtId="49" fontId="0" fillId="2" borderId="0" xfId="0" applyNumberFormat="1" applyFill="1" applyBorder="1" applyAlignment="1">
      <alignment vertical="top" wrapText="1"/>
    </xf>
    <xf numFmtId="1" fontId="0" fillId="2" borderId="0" xfId="0" applyNumberFormat="1" applyFill="1" applyBorder="1" applyAlignment="1">
      <alignment vertical="top" wrapText="1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2" borderId="0" xfId="0" applyFill="1" applyBorder="1" applyAlignment="1">
      <alignment horizontal="right" vertical="top"/>
    </xf>
    <xf numFmtId="0" fontId="0" fillId="2" borderId="0" xfId="0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top"/>
    </xf>
    <xf numFmtId="0" fontId="0" fillId="2" borderId="0" xfId="0" applyFont="1" applyFill="1" applyAlignment="1">
      <alignment horizontal="center" vertical="top"/>
    </xf>
    <xf numFmtId="14" fontId="0" fillId="2" borderId="0" xfId="0" applyNumberFormat="1" applyFill="1" applyBorder="1" applyAlignment="1">
      <alignment horizontal="right" vertical="top"/>
    </xf>
    <xf numFmtId="0" fontId="6" fillId="2" borderId="0" xfId="0" applyFont="1" applyFill="1" applyBorder="1" applyAlignment="1">
      <alignment vertical="top" wrapText="1"/>
    </xf>
    <xf numFmtId="0" fontId="6" fillId="2" borderId="0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F86A-6972-496C-8446-0DD77854D911}">
  <dimension ref="A1:X23"/>
  <sheetViews>
    <sheetView tabSelected="1" zoomScale="85" zoomScaleNormal="85" workbookViewId="0">
      <pane xSplit="3" ySplit="2" topLeftCell="D4" activePane="bottomRight" state="frozen"/>
      <selection pane="topRight" activeCell="D1" sqref="D1"/>
      <selection pane="bottomLeft" activeCell="A2" sqref="A2"/>
      <selection pane="bottomRight" activeCell="H13" sqref="H13:H16"/>
    </sheetView>
  </sheetViews>
  <sheetFormatPr baseColWidth="10" defaultColWidth="11.54296875" defaultRowHeight="14.5" x14ac:dyDescent="0.35"/>
  <cols>
    <col min="1" max="1" width="5.08984375" style="33" customWidth="1"/>
    <col min="2" max="2" width="21.36328125" style="33" bestFit="1" customWidth="1"/>
    <col min="3" max="3" width="13.81640625" style="33" bestFit="1" customWidth="1"/>
    <col min="4" max="4" width="16.54296875" style="33" customWidth="1"/>
    <col min="5" max="7" width="11.54296875" style="33"/>
    <col min="8" max="8" width="19.453125" style="33" bestFit="1" customWidth="1"/>
    <col min="9" max="9" width="34.54296875" style="33" bestFit="1" customWidth="1"/>
    <col min="10" max="10" width="15.36328125" style="33" bestFit="1" customWidth="1"/>
    <col min="11" max="11" width="20.26953125" style="33" bestFit="1" customWidth="1"/>
    <col min="12" max="12" width="10.81640625" style="33" bestFit="1" customWidth="1"/>
    <col min="13" max="13" width="26.08984375" style="33" bestFit="1" customWidth="1"/>
    <col min="14" max="15" width="19.1796875" style="33" customWidth="1"/>
    <col min="16" max="16" width="36.453125" style="53" customWidth="1"/>
    <col min="17" max="24" width="12.1796875" style="37" customWidth="1"/>
    <col min="25" max="16384" width="11.54296875" style="33"/>
  </cols>
  <sheetData>
    <row r="1" spans="1:24" x14ac:dyDescent="0.35">
      <c r="P1" s="92" t="s">
        <v>8</v>
      </c>
      <c r="Q1" s="92"/>
      <c r="R1" s="92"/>
      <c r="S1" s="92"/>
      <c r="T1" s="92"/>
      <c r="U1" s="92"/>
      <c r="V1" s="92"/>
      <c r="W1" s="92"/>
      <c r="X1" s="92"/>
    </row>
    <row r="2" spans="1:24" s="19" customFormat="1" x14ac:dyDescent="0.35">
      <c r="A2" s="19" t="s">
        <v>5</v>
      </c>
      <c r="B2" s="20" t="s">
        <v>39</v>
      </c>
      <c r="C2" s="20" t="s">
        <v>40</v>
      </c>
      <c r="D2" s="19" t="s">
        <v>69</v>
      </c>
      <c r="E2" s="19" t="s">
        <v>2</v>
      </c>
      <c r="F2" s="19" t="s">
        <v>130</v>
      </c>
      <c r="G2" s="19" t="s">
        <v>56</v>
      </c>
      <c r="H2" s="19" t="s">
        <v>1</v>
      </c>
      <c r="I2" s="19" t="s">
        <v>6</v>
      </c>
      <c r="J2" s="21" t="s">
        <v>11</v>
      </c>
      <c r="K2" s="21" t="s">
        <v>58</v>
      </c>
      <c r="L2" s="21" t="s">
        <v>101</v>
      </c>
      <c r="M2" s="21" t="s">
        <v>100</v>
      </c>
      <c r="N2" s="21" t="s">
        <v>75</v>
      </c>
      <c r="O2" s="21" t="s">
        <v>76</v>
      </c>
      <c r="P2" s="22" t="s">
        <v>75</v>
      </c>
      <c r="Q2" s="19">
        <v>1</v>
      </c>
      <c r="R2" s="19">
        <v>2</v>
      </c>
      <c r="S2" s="19">
        <v>3</v>
      </c>
      <c r="T2" s="19">
        <v>4</v>
      </c>
      <c r="U2" s="19">
        <v>5</v>
      </c>
      <c r="V2" s="19">
        <v>6</v>
      </c>
      <c r="W2" s="19">
        <v>7</v>
      </c>
      <c r="X2" s="19">
        <v>8</v>
      </c>
    </row>
    <row r="3" spans="1:24" s="32" customFormat="1" x14ac:dyDescent="0.35">
      <c r="A3" s="23">
        <v>1</v>
      </c>
      <c r="B3" s="24" t="s">
        <v>41</v>
      </c>
      <c r="C3" s="25">
        <v>526251106286</v>
      </c>
      <c r="D3" s="26" t="s">
        <v>99</v>
      </c>
      <c r="E3" s="27" t="s">
        <v>68</v>
      </c>
      <c r="F3" s="27" t="s">
        <v>131</v>
      </c>
      <c r="G3" s="27">
        <v>1211</v>
      </c>
      <c r="H3" s="26" t="s">
        <v>83</v>
      </c>
      <c r="I3" s="28" t="s">
        <v>34</v>
      </c>
      <c r="J3" s="23" t="s">
        <v>63</v>
      </c>
      <c r="K3" s="23" t="s">
        <v>64</v>
      </c>
      <c r="L3" s="23"/>
      <c r="M3" s="29" t="s">
        <v>103</v>
      </c>
      <c r="N3" s="30">
        <v>43872</v>
      </c>
      <c r="O3" s="23" t="s">
        <v>77</v>
      </c>
      <c r="P3" s="31" t="s">
        <v>80</v>
      </c>
      <c r="Q3" s="58"/>
      <c r="R3" s="58"/>
      <c r="S3" s="58"/>
      <c r="T3" s="58"/>
      <c r="U3" s="58"/>
      <c r="V3" s="58"/>
      <c r="W3" s="58"/>
      <c r="X3" s="58"/>
    </row>
    <row r="4" spans="1:24" x14ac:dyDescent="0.35">
      <c r="A4" s="33">
        <v>2</v>
      </c>
      <c r="B4" s="34" t="s">
        <v>48</v>
      </c>
      <c r="C4" s="35">
        <v>526251271378</v>
      </c>
      <c r="D4" s="36" t="s">
        <v>70</v>
      </c>
      <c r="E4" s="37" t="s">
        <v>9</v>
      </c>
      <c r="F4" s="37" t="s">
        <v>131</v>
      </c>
      <c r="G4" s="36">
        <v>1211</v>
      </c>
      <c r="H4" s="36" t="s">
        <v>83</v>
      </c>
      <c r="I4" s="38" t="s">
        <v>34</v>
      </c>
      <c r="J4" s="33" t="s">
        <v>86</v>
      </c>
      <c r="K4" s="33" t="s">
        <v>61</v>
      </c>
      <c r="M4" s="39" t="s">
        <v>104</v>
      </c>
      <c r="N4" s="40">
        <v>44603</v>
      </c>
      <c r="O4" s="33" t="s">
        <v>77</v>
      </c>
      <c r="P4" s="41" t="s">
        <v>78</v>
      </c>
    </row>
    <row r="5" spans="1:24" x14ac:dyDescent="0.35">
      <c r="A5" s="42">
        <v>3</v>
      </c>
      <c r="B5" s="34" t="s">
        <v>42</v>
      </c>
      <c r="C5" s="35">
        <v>526251024489</v>
      </c>
      <c r="D5" s="36" t="s">
        <v>71</v>
      </c>
      <c r="E5" s="37" t="s">
        <v>3</v>
      </c>
      <c r="F5" s="37" t="s">
        <v>131</v>
      </c>
      <c r="G5" s="36">
        <v>1211</v>
      </c>
      <c r="H5" s="36" t="s">
        <v>83</v>
      </c>
      <c r="I5" s="38" t="s">
        <v>34</v>
      </c>
      <c r="J5" s="33" t="s">
        <v>86</v>
      </c>
      <c r="K5" s="33" t="s">
        <v>59</v>
      </c>
      <c r="M5" s="39" t="s">
        <v>105</v>
      </c>
      <c r="N5" s="40">
        <v>44603</v>
      </c>
      <c r="O5" s="33" t="s">
        <v>77</v>
      </c>
      <c r="P5" s="41" t="s">
        <v>78</v>
      </c>
    </row>
    <row r="6" spans="1:24" x14ac:dyDescent="0.35">
      <c r="A6" s="33">
        <v>4</v>
      </c>
      <c r="B6" s="34" t="s">
        <v>52</v>
      </c>
      <c r="C6" s="35">
        <v>526251452797</v>
      </c>
      <c r="D6" s="36" t="s">
        <v>71</v>
      </c>
      <c r="E6" s="37" t="s">
        <v>3</v>
      </c>
      <c r="F6" s="37" t="s">
        <v>131</v>
      </c>
      <c r="G6" s="36">
        <v>1211</v>
      </c>
      <c r="H6" s="36" t="s">
        <v>83</v>
      </c>
      <c r="I6" s="38" t="s">
        <v>34</v>
      </c>
      <c r="J6" s="33" t="s">
        <v>86</v>
      </c>
      <c r="K6" s="33" t="s">
        <v>62</v>
      </c>
      <c r="M6" s="39" t="s">
        <v>106</v>
      </c>
      <c r="N6" s="40">
        <v>44603</v>
      </c>
      <c r="O6" s="33" t="s">
        <v>77</v>
      </c>
      <c r="P6" s="41" t="s">
        <v>78</v>
      </c>
    </row>
    <row r="7" spans="1:24" x14ac:dyDescent="0.35">
      <c r="A7" s="42">
        <v>5</v>
      </c>
      <c r="B7" s="34" t="s">
        <v>47</v>
      </c>
      <c r="C7" s="35">
        <v>526255917395</v>
      </c>
      <c r="D7" s="36" t="s">
        <v>71</v>
      </c>
      <c r="E7" s="37" t="s">
        <v>3</v>
      </c>
      <c r="F7" s="37" t="s">
        <v>131</v>
      </c>
      <c r="G7" s="36">
        <v>1211</v>
      </c>
      <c r="H7" s="36" t="s">
        <v>83</v>
      </c>
      <c r="I7" s="38" t="s">
        <v>34</v>
      </c>
      <c r="J7" s="33" t="s">
        <v>86</v>
      </c>
      <c r="K7" s="33" t="s">
        <v>66</v>
      </c>
      <c r="M7" s="39" t="s">
        <v>107</v>
      </c>
      <c r="N7" s="40">
        <v>44603</v>
      </c>
      <c r="O7" s="33" t="s">
        <v>77</v>
      </c>
      <c r="P7" s="41" t="s">
        <v>78</v>
      </c>
    </row>
    <row r="8" spans="1:24" x14ac:dyDescent="0.35">
      <c r="A8" s="33">
        <v>6</v>
      </c>
      <c r="B8" s="34" t="s">
        <v>49</v>
      </c>
      <c r="C8" s="35">
        <v>526251193016</v>
      </c>
      <c r="D8" s="36" t="s">
        <v>71</v>
      </c>
      <c r="E8" s="37" t="s">
        <v>3</v>
      </c>
      <c r="F8" s="37" t="s">
        <v>131</v>
      </c>
      <c r="G8" s="36">
        <v>1211</v>
      </c>
      <c r="H8" s="36" t="s">
        <v>83</v>
      </c>
      <c r="I8" s="38" t="s">
        <v>34</v>
      </c>
      <c r="J8" s="33" t="s">
        <v>86</v>
      </c>
      <c r="K8" s="33" t="s">
        <v>60</v>
      </c>
      <c r="M8" s="39" t="s">
        <v>108</v>
      </c>
      <c r="N8" s="40">
        <v>44603</v>
      </c>
      <c r="O8" s="33" t="s">
        <v>77</v>
      </c>
      <c r="P8" s="41" t="s">
        <v>78</v>
      </c>
    </row>
    <row r="9" spans="1:24" x14ac:dyDescent="0.35">
      <c r="A9" s="42">
        <v>7</v>
      </c>
      <c r="B9" s="34" t="s">
        <v>54</v>
      </c>
      <c r="C9" s="35">
        <v>526251579804</v>
      </c>
      <c r="D9" s="36" t="s">
        <v>71</v>
      </c>
      <c r="E9" s="37" t="s">
        <v>3</v>
      </c>
      <c r="F9" s="37" t="s">
        <v>131</v>
      </c>
      <c r="G9" s="36">
        <v>1211</v>
      </c>
      <c r="H9" s="36" t="s">
        <v>83</v>
      </c>
      <c r="I9" s="38" t="s">
        <v>34</v>
      </c>
      <c r="J9" s="42" t="s">
        <v>87</v>
      </c>
      <c r="K9" s="42" t="s">
        <v>65</v>
      </c>
      <c r="L9" s="42"/>
      <c r="M9" s="39" t="s">
        <v>109</v>
      </c>
      <c r="N9" s="40">
        <v>44603</v>
      </c>
      <c r="O9" s="33" t="s">
        <v>77</v>
      </c>
      <c r="P9" s="41" t="s">
        <v>78</v>
      </c>
    </row>
    <row r="10" spans="1:24" s="42" customFormat="1" x14ac:dyDescent="0.35">
      <c r="A10" s="33">
        <v>8</v>
      </c>
      <c r="B10" s="43" t="s">
        <v>55</v>
      </c>
      <c r="C10" s="44">
        <v>526251201079</v>
      </c>
      <c r="D10" s="45" t="s">
        <v>72</v>
      </c>
      <c r="E10" s="46" t="s">
        <v>98</v>
      </c>
      <c r="F10" s="37" t="s">
        <v>132</v>
      </c>
      <c r="G10" s="46">
        <v>1211</v>
      </c>
      <c r="H10" s="90" t="s">
        <v>136</v>
      </c>
      <c r="I10" s="47" t="s">
        <v>34</v>
      </c>
      <c r="J10" s="48" t="s">
        <v>88</v>
      </c>
      <c r="K10" s="48" t="s">
        <v>67</v>
      </c>
      <c r="L10" s="48"/>
      <c r="M10" s="39" t="s">
        <v>114</v>
      </c>
      <c r="N10" s="49">
        <v>44384</v>
      </c>
      <c r="O10" s="42" t="s">
        <v>77</v>
      </c>
      <c r="P10" s="50" t="s">
        <v>79</v>
      </c>
      <c r="Q10" s="56"/>
      <c r="R10" s="56"/>
      <c r="S10" s="56"/>
      <c r="T10" s="56"/>
      <c r="U10" s="56"/>
      <c r="V10" s="56"/>
      <c r="W10" s="56"/>
      <c r="X10" s="56"/>
    </row>
    <row r="11" spans="1:24" s="59" customFormat="1" x14ac:dyDescent="0.35">
      <c r="A11" s="59">
        <v>9</v>
      </c>
      <c r="B11" s="60" t="s">
        <v>44</v>
      </c>
      <c r="C11" s="61">
        <v>526258372598</v>
      </c>
      <c r="D11" s="62" t="s">
        <v>72</v>
      </c>
      <c r="E11" s="62" t="s">
        <v>14</v>
      </c>
      <c r="F11" s="62" t="s">
        <v>131</v>
      </c>
      <c r="G11" s="62">
        <v>1211</v>
      </c>
      <c r="H11" s="73" t="s">
        <v>126</v>
      </c>
      <c r="I11" s="63" t="s">
        <v>34</v>
      </c>
      <c r="J11" s="64" t="s">
        <v>90</v>
      </c>
      <c r="K11" s="64" t="s">
        <v>127</v>
      </c>
      <c r="L11" s="64" t="s">
        <v>93</v>
      </c>
      <c r="M11" s="69" t="s">
        <v>128</v>
      </c>
      <c r="N11" s="65">
        <v>44646</v>
      </c>
      <c r="O11" s="64"/>
      <c r="P11" s="74"/>
      <c r="Q11" s="68"/>
      <c r="R11" s="68"/>
      <c r="S11" s="68"/>
      <c r="T11" s="68"/>
      <c r="U11" s="68"/>
      <c r="V11" s="68"/>
      <c r="W11" s="68"/>
      <c r="X11" s="68"/>
    </row>
    <row r="12" spans="1:24" s="59" customFormat="1" ht="87" x14ac:dyDescent="0.35">
      <c r="A12" s="59">
        <v>10</v>
      </c>
      <c r="B12" s="60" t="s">
        <v>43</v>
      </c>
      <c r="C12" s="61">
        <v>526251531996</v>
      </c>
      <c r="D12" s="62" t="s">
        <v>72</v>
      </c>
      <c r="E12" s="62" t="s">
        <v>14</v>
      </c>
      <c r="F12" s="62" t="s">
        <v>131</v>
      </c>
      <c r="G12" s="62">
        <v>1211</v>
      </c>
      <c r="H12" s="73" t="s">
        <v>134</v>
      </c>
      <c r="I12" s="63" t="s">
        <v>34</v>
      </c>
      <c r="J12" s="64" t="s">
        <v>90</v>
      </c>
      <c r="K12" s="64" t="s">
        <v>89</v>
      </c>
      <c r="L12" s="64" t="s">
        <v>91</v>
      </c>
      <c r="M12" s="69" t="s">
        <v>112</v>
      </c>
      <c r="N12" s="69"/>
      <c r="O12" s="64"/>
      <c r="P12" s="75" t="s">
        <v>125</v>
      </c>
      <c r="Q12" s="68"/>
      <c r="R12" s="68"/>
      <c r="S12" s="68"/>
      <c r="T12" s="68"/>
      <c r="U12" s="68"/>
      <c r="V12" s="68"/>
      <c r="W12" s="68"/>
      <c r="X12" s="68"/>
    </row>
    <row r="13" spans="1:24" s="59" customFormat="1" ht="58" x14ac:dyDescent="0.35">
      <c r="A13" s="59">
        <v>11</v>
      </c>
      <c r="B13" s="60" t="s">
        <v>46</v>
      </c>
      <c r="C13" s="61">
        <v>526251259145</v>
      </c>
      <c r="D13" s="62" t="s">
        <v>72</v>
      </c>
      <c r="E13" s="62" t="s">
        <v>14</v>
      </c>
      <c r="F13" s="62" t="s">
        <v>131</v>
      </c>
      <c r="G13" s="62">
        <v>1211</v>
      </c>
      <c r="H13" s="73" t="s">
        <v>135</v>
      </c>
      <c r="I13" s="63" t="s">
        <v>34</v>
      </c>
      <c r="J13" s="64" t="s">
        <v>90</v>
      </c>
      <c r="K13" s="64" t="s">
        <v>95</v>
      </c>
      <c r="L13" s="64" t="s">
        <v>91</v>
      </c>
      <c r="M13" s="65" t="s">
        <v>102</v>
      </c>
      <c r="N13" s="65">
        <v>44662</v>
      </c>
      <c r="O13" s="64"/>
      <c r="P13" s="66" t="s">
        <v>117</v>
      </c>
      <c r="Q13" s="67" t="s">
        <v>122</v>
      </c>
      <c r="R13" s="68" t="s">
        <v>119</v>
      </c>
      <c r="S13" s="68" t="s">
        <v>119</v>
      </c>
      <c r="T13" s="68" t="s">
        <v>118</v>
      </c>
      <c r="U13" s="68" t="s">
        <v>57</v>
      </c>
      <c r="V13" s="68" t="s">
        <v>57</v>
      </c>
      <c r="W13" s="68" t="s">
        <v>119</v>
      </c>
      <c r="X13" s="68" t="s">
        <v>118</v>
      </c>
    </row>
    <row r="14" spans="1:24" s="77" customFormat="1" x14ac:dyDescent="0.35">
      <c r="A14" s="77">
        <v>12</v>
      </c>
      <c r="B14" s="78" t="s">
        <v>50</v>
      </c>
      <c r="C14" s="79">
        <v>526251060168</v>
      </c>
      <c r="D14" s="80" t="s">
        <v>72</v>
      </c>
      <c r="E14" s="80" t="s">
        <v>14</v>
      </c>
      <c r="F14" s="80" t="s">
        <v>131</v>
      </c>
      <c r="G14" s="80">
        <v>1211</v>
      </c>
      <c r="H14" s="86" t="s">
        <v>126</v>
      </c>
      <c r="I14" s="81" t="s">
        <v>34</v>
      </c>
      <c r="M14" s="82" t="s">
        <v>120</v>
      </c>
      <c r="N14" s="82"/>
      <c r="O14" s="83"/>
      <c r="P14" s="84"/>
      <c r="Q14" s="85"/>
      <c r="R14" s="85"/>
      <c r="S14" s="85"/>
      <c r="T14" s="85"/>
      <c r="U14" s="85"/>
      <c r="V14" s="85"/>
      <c r="W14" s="85"/>
      <c r="X14" s="85"/>
    </row>
    <row r="15" spans="1:24" s="77" customFormat="1" x14ac:dyDescent="0.35">
      <c r="A15" s="77">
        <v>13</v>
      </c>
      <c r="B15" s="78" t="s">
        <v>53</v>
      </c>
      <c r="C15" s="79">
        <v>526251342314</v>
      </c>
      <c r="D15" s="80" t="s">
        <v>72</v>
      </c>
      <c r="E15" s="80" t="s">
        <v>14</v>
      </c>
      <c r="F15" s="80" t="s">
        <v>131</v>
      </c>
      <c r="G15" s="80">
        <v>1211</v>
      </c>
      <c r="H15" s="86" t="s">
        <v>135</v>
      </c>
      <c r="I15" s="81" t="s">
        <v>34</v>
      </c>
      <c r="N15" s="87">
        <v>44646</v>
      </c>
      <c r="O15" s="83"/>
      <c r="P15" s="88"/>
      <c r="Q15" s="85" t="s">
        <v>123</v>
      </c>
      <c r="R15" s="85" t="s">
        <v>123</v>
      </c>
      <c r="S15" s="85" t="s">
        <v>123</v>
      </c>
      <c r="T15" s="85" t="s">
        <v>123</v>
      </c>
      <c r="U15" s="85" t="s">
        <v>123</v>
      </c>
      <c r="V15" s="85" t="s">
        <v>123</v>
      </c>
      <c r="W15" s="89" t="s">
        <v>124</v>
      </c>
      <c r="X15" s="85" t="s">
        <v>123</v>
      </c>
    </row>
    <row r="16" spans="1:24" s="59" customFormat="1" x14ac:dyDescent="0.35">
      <c r="A16" s="59">
        <v>14</v>
      </c>
      <c r="B16" s="60" t="s">
        <v>51</v>
      </c>
      <c r="C16" s="61">
        <v>526251037317</v>
      </c>
      <c r="D16" s="62" t="s">
        <v>73</v>
      </c>
      <c r="E16" s="62" t="s">
        <v>14</v>
      </c>
      <c r="F16" s="62" t="s">
        <v>131</v>
      </c>
      <c r="G16" s="62">
        <v>1312</v>
      </c>
      <c r="H16" s="73" t="s">
        <v>135</v>
      </c>
      <c r="I16" s="63" t="s">
        <v>34</v>
      </c>
      <c r="J16" s="64" t="s">
        <v>90</v>
      </c>
      <c r="K16" s="64" t="s">
        <v>97</v>
      </c>
      <c r="L16" s="64" t="s">
        <v>96</v>
      </c>
      <c r="M16" s="69" t="s">
        <v>120</v>
      </c>
      <c r="N16" s="65">
        <v>44646</v>
      </c>
      <c r="O16" s="64"/>
      <c r="P16" s="70"/>
      <c r="Q16" s="68"/>
      <c r="R16" s="68"/>
      <c r="S16" s="68"/>
      <c r="T16" s="68"/>
      <c r="U16" s="68"/>
      <c r="V16" s="68"/>
      <c r="W16" s="68"/>
      <c r="X16" s="68"/>
    </row>
    <row r="17" spans="1:24" s="59" customFormat="1" x14ac:dyDescent="0.35">
      <c r="A17" s="59">
        <v>15</v>
      </c>
      <c r="B17" s="60" t="s">
        <v>82</v>
      </c>
      <c r="C17" s="71">
        <v>526251020232</v>
      </c>
      <c r="D17" s="62" t="s">
        <v>73</v>
      </c>
      <c r="E17" s="62" t="s">
        <v>14</v>
      </c>
      <c r="F17" s="62" t="s">
        <v>131</v>
      </c>
      <c r="G17" s="68">
        <v>1312</v>
      </c>
      <c r="H17" s="73" t="s">
        <v>133</v>
      </c>
      <c r="I17" s="63" t="s">
        <v>34</v>
      </c>
      <c r="J17" s="64" t="s">
        <v>90</v>
      </c>
      <c r="K17" s="64" t="s">
        <v>94</v>
      </c>
      <c r="L17" s="64" t="s">
        <v>93</v>
      </c>
      <c r="M17" s="65" t="s">
        <v>110</v>
      </c>
      <c r="N17" s="69"/>
      <c r="P17" s="72"/>
      <c r="Q17" s="68"/>
      <c r="R17" s="68"/>
      <c r="S17" s="68"/>
      <c r="T17" s="68"/>
      <c r="U17" s="68"/>
      <c r="V17" s="68"/>
      <c r="W17" s="68"/>
      <c r="X17" s="68"/>
    </row>
    <row r="18" spans="1:24" x14ac:dyDescent="0.35">
      <c r="A18" s="33">
        <v>16</v>
      </c>
      <c r="B18" s="34" t="s">
        <v>45</v>
      </c>
      <c r="C18" s="35">
        <v>526251059200</v>
      </c>
      <c r="D18" s="36" t="s">
        <v>74</v>
      </c>
      <c r="E18" s="37" t="s">
        <v>121</v>
      </c>
      <c r="F18" s="37" t="s">
        <v>131</v>
      </c>
      <c r="G18" s="36">
        <v>1211</v>
      </c>
      <c r="H18" s="36" t="s">
        <v>83</v>
      </c>
      <c r="I18" s="38" t="s">
        <v>34</v>
      </c>
      <c r="J18" s="51" t="s">
        <v>85</v>
      </c>
      <c r="K18" s="51" t="s">
        <v>84</v>
      </c>
      <c r="L18" s="51" t="s">
        <v>92</v>
      </c>
      <c r="M18" s="52" t="s">
        <v>116</v>
      </c>
      <c r="N18" s="39">
        <v>44647</v>
      </c>
      <c r="O18" s="51"/>
    </row>
    <row r="19" spans="1:24" x14ac:dyDescent="0.35">
      <c r="A19" s="42">
        <v>17</v>
      </c>
      <c r="B19" s="34" t="s">
        <v>81</v>
      </c>
      <c r="C19" s="55">
        <v>526251020790</v>
      </c>
      <c r="D19" s="36" t="s">
        <v>70</v>
      </c>
      <c r="E19" s="37" t="s">
        <v>9</v>
      </c>
      <c r="F19" s="37" t="s">
        <v>131</v>
      </c>
      <c r="G19" s="56">
        <v>1211</v>
      </c>
      <c r="H19" s="36" t="s">
        <v>83</v>
      </c>
      <c r="I19" s="38" t="s">
        <v>34</v>
      </c>
      <c r="J19" s="37" t="s">
        <v>57</v>
      </c>
      <c r="K19" s="54" t="s">
        <v>113</v>
      </c>
      <c r="L19" s="51" t="s">
        <v>92</v>
      </c>
      <c r="M19" s="52" t="s">
        <v>115</v>
      </c>
      <c r="N19" s="39">
        <v>44647</v>
      </c>
    </row>
    <row r="20" spans="1:24" x14ac:dyDescent="0.35">
      <c r="B20" s="57" t="s">
        <v>129</v>
      </c>
      <c r="C20" s="76">
        <v>526251020642</v>
      </c>
      <c r="D20" s="36" t="s">
        <v>72</v>
      </c>
      <c r="E20" s="36" t="s">
        <v>14</v>
      </c>
      <c r="F20" s="37" t="s">
        <v>132</v>
      </c>
      <c r="G20" s="37">
        <v>1211</v>
      </c>
      <c r="H20" s="91" t="s">
        <v>126</v>
      </c>
      <c r="I20" s="38" t="s">
        <v>34</v>
      </c>
    </row>
    <row r="23" spans="1:24" x14ac:dyDescent="0.35">
      <c r="M23" s="33" t="s">
        <v>111</v>
      </c>
    </row>
  </sheetData>
  <mergeCells count="1">
    <mergeCell ref="P1:X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6EED-BC4A-47AA-A4A2-5D41F541E256}">
  <dimension ref="A1:I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8" sqref="E18"/>
    </sheetView>
  </sheetViews>
  <sheetFormatPr baseColWidth="10" defaultRowHeight="14.5" x14ac:dyDescent="0.35"/>
  <cols>
    <col min="1" max="1" width="3.54296875" bestFit="1" customWidth="1"/>
    <col min="2" max="2" width="16.453125" bestFit="1" customWidth="1"/>
    <col min="3" max="3" width="6.81640625" bestFit="1" customWidth="1"/>
    <col min="4" max="4" width="12.453125" bestFit="1" customWidth="1"/>
    <col min="5" max="5" width="37.453125" bestFit="1" customWidth="1"/>
    <col min="6" max="6" width="9.1796875" bestFit="1" customWidth="1"/>
    <col min="7" max="7" width="14" bestFit="1" customWidth="1"/>
    <col min="8" max="8" width="27.81640625" bestFit="1" customWidth="1"/>
    <col min="9" max="9" width="25.1796875" bestFit="1" customWidth="1"/>
    <col min="13" max="13" width="25.1796875" bestFit="1" customWidth="1"/>
    <col min="14" max="14" width="26.1796875" bestFit="1" customWidth="1"/>
  </cols>
  <sheetData>
    <row r="1" spans="1:9" x14ac:dyDescent="0.35">
      <c r="A1" s="1" t="s">
        <v>5</v>
      </c>
      <c r="B1" s="1" t="s">
        <v>0</v>
      </c>
      <c r="C1" s="1" t="s">
        <v>2</v>
      </c>
      <c r="D1" s="1" t="s">
        <v>1</v>
      </c>
      <c r="E1" s="1" t="s">
        <v>6</v>
      </c>
      <c r="F1" s="1" t="s">
        <v>11</v>
      </c>
      <c r="G1" s="1" t="s">
        <v>8</v>
      </c>
    </row>
    <row r="2" spans="1:9" x14ac:dyDescent="0.35">
      <c r="A2">
        <v>1</v>
      </c>
      <c r="B2" s="3">
        <v>526251024489</v>
      </c>
      <c r="C2" s="2" t="s">
        <v>3</v>
      </c>
      <c r="D2" s="2" t="s">
        <v>35</v>
      </c>
      <c r="E2" s="5" t="s">
        <v>34</v>
      </c>
      <c r="F2" s="5"/>
      <c r="G2" t="s">
        <v>36</v>
      </c>
    </row>
    <row r="3" spans="1:9" x14ac:dyDescent="0.35">
      <c r="A3">
        <v>2</v>
      </c>
      <c r="B3" s="3">
        <v>526251579804</v>
      </c>
      <c r="C3" s="2" t="s">
        <v>3</v>
      </c>
      <c r="D3" s="2" t="s">
        <v>35</v>
      </c>
      <c r="E3" s="5" t="s">
        <v>34</v>
      </c>
      <c r="F3" s="5"/>
      <c r="G3" t="s">
        <v>36</v>
      </c>
    </row>
    <row r="4" spans="1:9" x14ac:dyDescent="0.35">
      <c r="A4">
        <v>3</v>
      </c>
      <c r="B4" s="3">
        <v>526251259145</v>
      </c>
      <c r="C4" s="2" t="s">
        <v>3</v>
      </c>
      <c r="D4" s="2" t="s">
        <v>35</v>
      </c>
      <c r="E4" s="5" t="s">
        <v>34</v>
      </c>
      <c r="F4" s="5"/>
      <c r="G4" t="s">
        <v>36</v>
      </c>
    </row>
    <row r="5" spans="1:9" x14ac:dyDescent="0.35">
      <c r="A5">
        <v>4</v>
      </c>
      <c r="B5" s="3" t="s">
        <v>15</v>
      </c>
      <c r="C5" s="2" t="s">
        <v>3</v>
      </c>
      <c r="D5" s="2" t="s">
        <v>4</v>
      </c>
      <c r="E5" s="5" t="s">
        <v>7</v>
      </c>
      <c r="F5" s="5"/>
    </row>
    <row r="6" spans="1:9" x14ac:dyDescent="0.35">
      <c r="A6">
        <v>5</v>
      </c>
      <c r="B6" s="3">
        <v>526255917395</v>
      </c>
      <c r="C6" s="2" t="s">
        <v>3</v>
      </c>
      <c r="D6" s="2" t="s">
        <v>35</v>
      </c>
      <c r="E6" s="5" t="s">
        <v>34</v>
      </c>
      <c r="F6" s="5"/>
      <c r="G6" t="s">
        <v>36</v>
      </c>
    </row>
    <row r="7" spans="1:9" x14ac:dyDescent="0.35">
      <c r="A7">
        <v>6</v>
      </c>
      <c r="B7" s="3">
        <v>526251193016</v>
      </c>
      <c r="C7" s="2" t="s">
        <v>3</v>
      </c>
      <c r="D7" s="2" t="s">
        <v>35</v>
      </c>
      <c r="E7" s="5" t="s">
        <v>34</v>
      </c>
      <c r="F7" s="5"/>
      <c r="G7" t="s">
        <v>36</v>
      </c>
    </row>
    <row r="8" spans="1:9" x14ac:dyDescent="0.35">
      <c r="A8">
        <v>7</v>
      </c>
      <c r="B8" s="3">
        <v>526251201079</v>
      </c>
      <c r="C8" s="2" t="s">
        <v>3</v>
      </c>
      <c r="D8" s="2" t="s">
        <v>4</v>
      </c>
      <c r="E8" s="5" t="s">
        <v>7</v>
      </c>
      <c r="F8" s="5"/>
    </row>
    <row r="9" spans="1:9" x14ac:dyDescent="0.35">
      <c r="A9">
        <v>8</v>
      </c>
      <c r="B9" s="3">
        <v>526251452797</v>
      </c>
      <c r="C9" s="2" t="s">
        <v>3</v>
      </c>
      <c r="D9" s="2" t="s">
        <v>35</v>
      </c>
      <c r="E9" s="5" t="s">
        <v>34</v>
      </c>
      <c r="F9" s="5"/>
      <c r="G9" t="s">
        <v>36</v>
      </c>
    </row>
    <row r="10" spans="1:9" x14ac:dyDescent="0.35">
      <c r="A10">
        <v>9</v>
      </c>
      <c r="B10" s="3">
        <v>526251060168</v>
      </c>
      <c r="C10" s="2" t="s">
        <v>3</v>
      </c>
      <c r="D10" s="2" t="s">
        <v>35</v>
      </c>
      <c r="E10" s="5" t="s">
        <v>34</v>
      </c>
      <c r="F10" s="5"/>
      <c r="G10" t="s">
        <v>36</v>
      </c>
      <c r="H10" t="s">
        <v>37</v>
      </c>
    </row>
    <row r="11" spans="1:9" x14ac:dyDescent="0.35">
      <c r="A11">
        <v>10</v>
      </c>
      <c r="B11" s="3">
        <v>526258372598</v>
      </c>
      <c r="C11" s="4" t="s">
        <v>14</v>
      </c>
      <c r="D11" s="2" t="s">
        <v>35</v>
      </c>
      <c r="E11" s="5" t="s">
        <v>34</v>
      </c>
      <c r="F11" s="5"/>
      <c r="G11" t="s">
        <v>33</v>
      </c>
    </row>
    <row r="12" spans="1:9" x14ac:dyDescent="0.35">
      <c r="A12">
        <v>11</v>
      </c>
      <c r="B12" s="3">
        <v>526251271378</v>
      </c>
      <c r="C12" s="4" t="s">
        <v>9</v>
      </c>
      <c r="D12" s="2" t="s">
        <v>35</v>
      </c>
      <c r="E12" s="5" t="s">
        <v>34</v>
      </c>
      <c r="F12" s="5"/>
      <c r="G12" t="s">
        <v>36</v>
      </c>
      <c r="H12" t="s">
        <v>38</v>
      </c>
      <c r="I12" s="6"/>
    </row>
    <row r="13" spans="1:9" x14ac:dyDescent="0.35">
      <c r="A13">
        <v>12</v>
      </c>
      <c r="B13" s="3">
        <v>526251531996</v>
      </c>
      <c r="C13" s="4" t="s">
        <v>9</v>
      </c>
      <c r="D13" s="2" t="s">
        <v>35</v>
      </c>
      <c r="E13" s="5" t="s">
        <v>34</v>
      </c>
      <c r="F13" s="5"/>
      <c r="G13" t="s">
        <v>36</v>
      </c>
    </row>
    <row r="14" spans="1:9" x14ac:dyDescent="0.35">
      <c r="B14" s="3"/>
      <c r="C14" s="4"/>
      <c r="D14" s="2"/>
      <c r="E14" s="4"/>
      <c r="F14" s="4"/>
    </row>
    <row r="15" spans="1:9" x14ac:dyDescent="0.35">
      <c r="A15">
        <v>13</v>
      </c>
      <c r="B15" s="3">
        <v>526251342314</v>
      </c>
      <c r="C15" s="4" t="s">
        <v>9</v>
      </c>
      <c r="E15" t="s">
        <v>10</v>
      </c>
      <c r="F15" t="s">
        <v>12</v>
      </c>
    </row>
    <row r="16" spans="1:9" x14ac:dyDescent="0.35">
      <c r="A16">
        <v>14</v>
      </c>
      <c r="B16" s="3">
        <v>526251037317</v>
      </c>
      <c r="C16" s="4" t="s">
        <v>9</v>
      </c>
      <c r="E16" t="s">
        <v>10</v>
      </c>
      <c r="F16" t="s">
        <v>13</v>
      </c>
    </row>
    <row r="17" spans="1:6" x14ac:dyDescent="0.35">
      <c r="A17">
        <v>15</v>
      </c>
      <c r="B17" s="3">
        <v>526251059200</v>
      </c>
      <c r="C17" s="4" t="s">
        <v>9</v>
      </c>
      <c r="E17" t="s">
        <v>10</v>
      </c>
      <c r="F17" t="s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714C-9300-404D-9EB9-51F98C766C49}">
  <dimension ref="A1:G19"/>
  <sheetViews>
    <sheetView zoomScaleNormal="100" workbookViewId="0">
      <selection activeCell="E4" sqref="E4"/>
    </sheetView>
  </sheetViews>
  <sheetFormatPr baseColWidth="10" defaultRowHeight="14.5" x14ac:dyDescent="0.35"/>
  <cols>
    <col min="1" max="1" width="7.1796875" bestFit="1" customWidth="1"/>
    <col min="3" max="3" width="12.1796875" bestFit="1" customWidth="1"/>
    <col min="4" max="4" width="15.1796875" bestFit="1" customWidth="1"/>
    <col min="5" max="5" width="12.1796875" bestFit="1" customWidth="1"/>
    <col min="6" max="6" width="12.81640625" bestFit="1" customWidth="1"/>
  </cols>
  <sheetData>
    <row r="1" spans="1:7" x14ac:dyDescent="0.35">
      <c r="A1" s="7" t="s">
        <v>16</v>
      </c>
      <c r="B1" s="7" t="s">
        <v>17</v>
      </c>
      <c r="C1" s="7" t="s">
        <v>18</v>
      </c>
      <c r="D1" s="7" t="s">
        <v>28</v>
      </c>
      <c r="E1" s="7" t="s">
        <v>30</v>
      </c>
      <c r="F1" s="7" t="s">
        <v>32</v>
      </c>
    </row>
    <row r="2" spans="1:7" x14ac:dyDescent="0.35">
      <c r="A2" s="7" t="s">
        <v>29</v>
      </c>
      <c r="B2" s="8">
        <v>900000000</v>
      </c>
      <c r="C2" s="8">
        <v>0</v>
      </c>
      <c r="D2" s="7" t="s">
        <v>31</v>
      </c>
      <c r="E2" s="7" t="s">
        <v>31</v>
      </c>
      <c r="F2" s="7" t="s">
        <v>31</v>
      </c>
    </row>
    <row r="3" spans="1:7" x14ac:dyDescent="0.35">
      <c r="A3" s="7" t="s">
        <v>20</v>
      </c>
      <c r="B3">
        <v>282426268</v>
      </c>
      <c r="C3">
        <v>1065148584</v>
      </c>
      <c r="D3" s="9">
        <f>ATAN(ABS(C3 - C2) / ABS(B3 - B2)) * 180 / PI( )</f>
        <v>59.894818768308966</v>
      </c>
      <c r="E3" s="4" t="s">
        <v>31</v>
      </c>
      <c r="F3" s="4" t="s">
        <v>31</v>
      </c>
    </row>
    <row r="4" spans="1:7" x14ac:dyDescent="0.35">
      <c r="A4" s="7" t="s">
        <v>19</v>
      </c>
      <c r="B4">
        <v>282428337</v>
      </c>
      <c r="C4">
        <v>1065150693</v>
      </c>
      <c r="D4" s="9">
        <f>ATAN(ABS((B4 - B$3) / (C4 - C$3))) * 180 / PI( )</f>
        <v>44.45146932485239</v>
      </c>
      <c r="E4" s="9">
        <f>IF(AND(B4&gt;B$3,C4&gt;=C$3),90-D4,IF(AND(B4&gt;B$3,C4&lt;=C$3),270+D4,IF(AND(B4&lt;B$3,C4&gt;=C$3),90+D4,270-D4)))</f>
        <v>45.54853067514761</v>
      </c>
      <c r="F4" s="9">
        <f>IF(E4-D$3&gt;=0,E4-D$3,E4-D$3+360)</f>
        <v>345.65371190683862</v>
      </c>
    </row>
    <row r="5" spans="1:7" x14ac:dyDescent="0.35">
      <c r="A5" s="7" t="s">
        <v>21</v>
      </c>
      <c r="B5">
        <v>282430372</v>
      </c>
      <c r="C5">
        <v>1065148512</v>
      </c>
      <c r="D5" s="9">
        <f t="shared" ref="D5:D12" si="0">ATAN(ABS((B5 - B$3) / (C5 - C$3))) * 180 / PI( )</f>
        <v>88.994913994745829</v>
      </c>
      <c r="E5" s="9">
        <f t="shared" ref="E5:E12" si="1">IF(AND(B5&gt;B$3,C5&gt;=C$3),90-D5,IF(AND(B5&gt;B$3,C5&lt;=C$3),270+D5,IF(AND(B5&lt;B$3,C5&gt;=C$3),90+D5,270-D5)))</f>
        <v>358.99491399474584</v>
      </c>
      <c r="F5" s="9">
        <f t="shared" ref="F5:F12" si="2">IF(E5-D$3&gt;=0,E5-D$3,E5-D$3+360)</f>
        <v>299.10009522643691</v>
      </c>
    </row>
    <row r="6" spans="1:7" x14ac:dyDescent="0.35">
      <c r="A6" s="7" t="s">
        <v>27</v>
      </c>
      <c r="B6">
        <v>282427859</v>
      </c>
      <c r="C6">
        <v>1065146154</v>
      </c>
      <c r="D6" s="9">
        <f t="shared" si="0"/>
        <v>33.214072669298183</v>
      </c>
      <c r="E6" s="9">
        <f t="shared" si="1"/>
        <v>303.21407266929816</v>
      </c>
      <c r="F6" s="9">
        <f t="shared" si="2"/>
        <v>243.3192539009892</v>
      </c>
    </row>
    <row r="7" spans="1:7" x14ac:dyDescent="0.35">
      <c r="A7" s="7" t="s">
        <v>22</v>
      </c>
      <c r="B7">
        <v>282426805</v>
      </c>
      <c r="C7">
        <v>1065153923</v>
      </c>
      <c r="D7" s="9">
        <f t="shared" si="0"/>
        <v>5.7435296807758913</v>
      </c>
      <c r="E7" s="9">
        <f t="shared" si="1"/>
        <v>84.256470319224107</v>
      </c>
      <c r="F7" s="9">
        <f t="shared" si="2"/>
        <v>24.361651550915141</v>
      </c>
    </row>
    <row r="8" spans="1:7" x14ac:dyDescent="0.35">
      <c r="A8" s="7" t="s">
        <v>23</v>
      </c>
      <c r="B8">
        <v>282424102</v>
      </c>
      <c r="C8">
        <v>1065151371</v>
      </c>
      <c r="D8" s="9">
        <f t="shared" si="0"/>
        <v>37.853628534862672</v>
      </c>
      <c r="E8" s="9">
        <f t="shared" si="1"/>
        <v>127.85362853486268</v>
      </c>
      <c r="F8" s="9">
        <f t="shared" si="2"/>
        <v>67.958809766553713</v>
      </c>
    </row>
    <row r="9" spans="1:7" x14ac:dyDescent="0.35">
      <c r="A9" s="7" t="s">
        <v>24</v>
      </c>
      <c r="B9">
        <v>282422085</v>
      </c>
      <c r="C9">
        <v>1065149636</v>
      </c>
      <c r="D9" s="9">
        <f t="shared" si="0"/>
        <v>75.883212585588851</v>
      </c>
      <c r="E9" s="9">
        <f t="shared" si="1"/>
        <v>165.88321258558886</v>
      </c>
      <c r="F9" s="9">
        <f t="shared" si="2"/>
        <v>105.9883938172799</v>
      </c>
    </row>
    <row r="10" spans="1:7" x14ac:dyDescent="0.35">
      <c r="A10" s="7" t="s">
        <v>25</v>
      </c>
      <c r="B10">
        <v>282424072</v>
      </c>
      <c r="C10">
        <v>1065146678</v>
      </c>
      <c r="D10" s="9">
        <f t="shared" si="0"/>
        <v>49.043924027024225</v>
      </c>
      <c r="E10" s="9">
        <f t="shared" si="1"/>
        <v>220.95607597297578</v>
      </c>
      <c r="F10" s="9">
        <f t="shared" si="2"/>
        <v>161.06125720466682</v>
      </c>
    </row>
    <row r="11" spans="1:7" x14ac:dyDescent="0.35">
      <c r="A11" s="7" t="s">
        <v>26</v>
      </c>
      <c r="B11">
        <v>282425926</v>
      </c>
      <c r="C11">
        <v>1065144281</v>
      </c>
      <c r="D11" s="9">
        <f t="shared" si="0"/>
        <v>4.5442834157811678</v>
      </c>
      <c r="E11" s="9">
        <f t="shared" si="1"/>
        <v>265.45571658421881</v>
      </c>
      <c r="F11" s="9">
        <f t="shared" si="2"/>
        <v>205.56089781590984</v>
      </c>
    </row>
    <row r="12" spans="1:7" x14ac:dyDescent="0.35">
      <c r="B12">
        <v>28407180</v>
      </c>
      <c r="C12">
        <v>106863250</v>
      </c>
      <c r="D12" s="9">
        <f t="shared" si="0"/>
        <v>14.84633175424624</v>
      </c>
      <c r="E12" s="9">
        <f t="shared" si="1"/>
        <v>255.15366824575375</v>
      </c>
      <c r="F12" s="11">
        <f t="shared" si="2"/>
        <v>195.25884947744478</v>
      </c>
    </row>
    <row r="13" spans="1:7" x14ac:dyDescent="0.35">
      <c r="A13" s="12">
        <f>F7</f>
        <v>24.361651550915141</v>
      </c>
      <c r="C13" s="9"/>
      <c r="D13" s="13">
        <f>F4</f>
        <v>345.65371190683862</v>
      </c>
      <c r="E13" s="9"/>
      <c r="G13" s="12">
        <f>F5</f>
        <v>299.10009522643691</v>
      </c>
    </row>
    <row r="14" spans="1:7" x14ac:dyDescent="0.35">
      <c r="B14" s="15">
        <f>E7</f>
        <v>84.256470319224107</v>
      </c>
      <c r="C14" s="16"/>
      <c r="D14" s="17">
        <f>E4</f>
        <v>45.54853067514761</v>
      </c>
      <c r="E14" s="16"/>
      <c r="F14" s="15">
        <f>E5</f>
        <v>358.99491399474584</v>
      </c>
    </row>
    <row r="15" spans="1:7" ht="32.25" customHeight="1" x14ac:dyDescent="0.35">
      <c r="A15" s="9"/>
      <c r="C15" s="10" t="s">
        <v>22</v>
      </c>
      <c r="D15" s="10" t="s">
        <v>19</v>
      </c>
      <c r="E15" s="10" t="s">
        <v>21</v>
      </c>
    </row>
    <row r="16" spans="1:7" ht="32.25" customHeight="1" x14ac:dyDescent="0.35">
      <c r="A16" s="14">
        <f>F8</f>
        <v>67.958809766553713</v>
      </c>
      <c r="B16" s="18">
        <f>E8</f>
        <v>127.85362853486268</v>
      </c>
      <c r="C16" s="10" t="s">
        <v>23</v>
      </c>
      <c r="D16" s="10" t="s">
        <v>20</v>
      </c>
      <c r="E16" s="10" t="s">
        <v>27</v>
      </c>
      <c r="F16" s="18">
        <f>E6</f>
        <v>303.21407266929816</v>
      </c>
      <c r="G16" s="14">
        <f>F6</f>
        <v>243.3192539009892</v>
      </c>
    </row>
    <row r="17" spans="1:7" ht="30" customHeight="1" x14ac:dyDescent="0.35">
      <c r="A17" s="9"/>
      <c r="B17" s="16"/>
      <c r="C17" s="10" t="s">
        <v>24</v>
      </c>
      <c r="D17" s="10" t="s">
        <v>25</v>
      </c>
      <c r="E17" s="10" t="s">
        <v>26</v>
      </c>
    </row>
    <row r="18" spans="1:7" x14ac:dyDescent="0.35">
      <c r="B18" s="15">
        <f>E9</f>
        <v>165.88321258558886</v>
      </c>
      <c r="D18" s="17">
        <f>E10</f>
        <v>220.95607597297578</v>
      </c>
      <c r="E18" s="16"/>
      <c r="F18" s="15">
        <f>E11</f>
        <v>265.45571658421881</v>
      </c>
    </row>
    <row r="19" spans="1:7" x14ac:dyDescent="0.35">
      <c r="A19" s="12">
        <f>F9</f>
        <v>105.9883938172799</v>
      </c>
      <c r="D19" s="13">
        <f>F10</f>
        <v>161.06125720466682</v>
      </c>
      <c r="G19" s="12">
        <f>F11</f>
        <v>205.56089781590984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7407-4418-43E5-911A-63C164F112E4}">
  <dimension ref="A1:K19"/>
  <sheetViews>
    <sheetView zoomScale="85" zoomScaleNormal="85" workbookViewId="0">
      <selection activeCell="G3" sqref="G3"/>
    </sheetView>
  </sheetViews>
  <sheetFormatPr baseColWidth="10" defaultRowHeight="14.5" x14ac:dyDescent="0.35"/>
  <cols>
    <col min="1" max="1" width="7.1796875" bestFit="1" customWidth="1"/>
    <col min="3" max="3" width="12.1796875" bestFit="1" customWidth="1"/>
    <col min="4" max="4" width="15.1796875" bestFit="1" customWidth="1"/>
    <col min="5" max="5" width="12.1796875" bestFit="1" customWidth="1"/>
    <col min="6" max="6" width="12.81640625" bestFit="1" customWidth="1"/>
    <col min="7" max="8" width="11.81640625" bestFit="1" customWidth="1"/>
  </cols>
  <sheetData>
    <row r="1" spans="1:11" x14ac:dyDescent="0.35">
      <c r="A1" s="7" t="s">
        <v>16</v>
      </c>
      <c r="B1" s="7" t="s">
        <v>17</v>
      </c>
      <c r="C1" s="7" t="s">
        <v>18</v>
      </c>
      <c r="D1" s="7" t="s">
        <v>28</v>
      </c>
      <c r="E1" s="7" t="s">
        <v>30</v>
      </c>
      <c r="F1" s="7" t="s">
        <v>32</v>
      </c>
    </row>
    <row r="2" spans="1:11" x14ac:dyDescent="0.35">
      <c r="A2" s="7" t="s">
        <v>29</v>
      </c>
      <c r="B2" s="8">
        <v>90000000</v>
      </c>
      <c r="C2" s="8">
        <v>0</v>
      </c>
      <c r="D2" s="7" t="s">
        <v>31</v>
      </c>
      <c r="E2" s="7" t="s">
        <v>31</v>
      </c>
      <c r="F2" s="7" t="s">
        <v>31</v>
      </c>
      <c r="G2" s="8">
        <v>90000000</v>
      </c>
      <c r="H2" s="8">
        <v>0</v>
      </c>
    </row>
    <row r="3" spans="1:11" x14ac:dyDescent="0.35">
      <c r="A3" s="7" t="s">
        <v>20</v>
      </c>
      <c r="B3">
        <v>28407276</v>
      </c>
      <c r="C3">
        <v>-106863479</v>
      </c>
      <c r="D3" s="9">
        <f>ATAN(ABS(C3 - C2) / ABS(B3 - B2)) * 180 / PI( )</f>
        <v>60.042214043738497</v>
      </c>
      <c r="E3" s="4" t="s">
        <v>31</v>
      </c>
      <c r="F3" s="4" t="s">
        <v>31</v>
      </c>
      <c r="G3">
        <f>INT(INT(B3/1000000)*1000000+INT((B3/1000000-INT(B3/1000000))*60)*10000+((B3/1000000-INT(B3/1000000))*60-INT((B3/1000000-INT(B3/1000000))*60))*6000)*10</f>
        <v>282426190</v>
      </c>
      <c r="H3">
        <v>-1065148524</v>
      </c>
      <c r="I3" s="9">
        <f>ATAN(ABS(H3 - H2) / ABS(G3 - G2)) * 180 / PI( )</f>
        <v>79.75958657020071</v>
      </c>
    </row>
    <row r="4" spans="1:11" x14ac:dyDescent="0.35">
      <c r="A4" s="7" t="s">
        <v>19</v>
      </c>
      <c r="D4" s="9">
        <f>ATAN(ABS(C4 - C$3) / ABS(B4 - B$3)) * 180 / PI( )</f>
        <v>75.113468533900573</v>
      </c>
      <c r="E4" s="9">
        <f>IF(AND(B4&gt;B$3,C4&gt;=C$3),90-D4,IF(AND(B4&gt;B$3,C4&lt;=C$3),D4+90,IF(AND(B4&lt;B$3,C4&lt;=C$3),270-D4,270+D4)))</f>
        <v>345.11346853390057</v>
      </c>
      <c r="F4" s="9">
        <f>IF(E4-D$3&gt;=0,E4-D$3,E4-D$3+360)</f>
        <v>285.07125449016206</v>
      </c>
      <c r="G4">
        <f t="shared" ref="G4:G12" si="0">INT(INT(B4/1000000)*1000000+INT((B4/1000000-INT(B4/1000000))*60)*10000+((B4/1000000-INT(B4/1000000))*60-INT((B4/1000000-INT(B4/1000000))*60))*6000)*10</f>
        <v>0</v>
      </c>
      <c r="H4">
        <f t="shared" ref="H4:H12" si="1">INT(INT(C4/1000000)*1000000+INT((C4/1000000-INT(C4/1000000))*60)*10000+((C4/1000000-INT(C4/1000000))*60-INT((C4/1000000-INT(C4/1000000))*60))*6000)*10</f>
        <v>0</v>
      </c>
      <c r="I4" s="9">
        <f>ATAN(ABS(H4 - H$3) / ABS(G4 - G$3)) * 180 / PI( )</f>
        <v>75.149639336230024</v>
      </c>
      <c r="J4" s="9"/>
      <c r="K4" s="9"/>
    </row>
    <row r="5" spans="1:11" x14ac:dyDescent="0.35">
      <c r="A5" s="7" t="s">
        <v>21</v>
      </c>
      <c r="D5" s="9">
        <f>ATAN(ABS(C5 - C$3) / ABS(B5 - B$3)) * 180 / PI( )</f>
        <v>75.113468533900573</v>
      </c>
      <c r="E5" s="9">
        <f t="shared" ref="E5:E12" si="2">IF(AND(B5&gt;B$3,C5&gt;=C$3),90-D5,IF(AND(B5&gt;B$3,C5&lt;=C$3),D5+90,IF(AND(B5&lt;B$3,C5&lt;=C$3),270-D5,270+D5)))</f>
        <v>345.11346853390057</v>
      </c>
      <c r="F5" s="9">
        <f t="shared" ref="F5:F12" si="3">IF(E5-D$3&gt;=0,E5-D$3,E5-D$3+360)</f>
        <v>285.07125449016206</v>
      </c>
      <c r="G5">
        <f t="shared" si="0"/>
        <v>0</v>
      </c>
      <c r="H5">
        <f t="shared" si="1"/>
        <v>0</v>
      </c>
      <c r="I5" s="9">
        <f>ATAN(ABS(H5 - H$3) / ABS(G5 - G$3)) * 180 / PI( )</f>
        <v>75.149639336230024</v>
      </c>
      <c r="J5" s="9"/>
      <c r="K5" s="9"/>
    </row>
    <row r="6" spans="1:11" x14ac:dyDescent="0.35">
      <c r="A6" s="7" t="s">
        <v>27</v>
      </c>
      <c r="B6">
        <v>28407644</v>
      </c>
      <c r="C6">
        <v>-106862876</v>
      </c>
      <c r="D6" s="9">
        <f t="shared" ref="D6:D12" si="4">ATAN(ABS(C6 - C$3) / ABS(B6 - B$3)) * 180 / PI( )</f>
        <v>58.60503792515086</v>
      </c>
      <c r="E6" s="9">
        <f t="shared" si="2"/>
        <v>31.39496207484914</v>
      </c>
      <c r="F6" s="9">
        <f>IF(E6-D$3&gt;=0,E6-D$3,E6-D$3+360)</f>
        <v>331.35274803111065</v>
      </c>
      <c r="G6">
        <f t="shared" si="0"/>
        <v>282427510</v>
      </c>
      <c r="H6">
        <v>-1065146354</v>
      </c>
      <c r="I6" s="9">
        <f t="shared" ref="I6:I12" si="5">ATAN(ABS(H6 - H$3) / ABS(G6 - G$3)) * 180 / PI( )</f>
        <v>58.688062733271941</v>
      </c>
      <c r="J6" s="9">
        <f t="shared" ref="J6:J12" si="6">IF(AND(G6&gt;G$3,H6&gt;=H$3),90-I6,IF(AND(G6&gt;G$3,H6&lt;=H$3),I6+90,IF(AND(G6&lt;G$3,H6&lt;=H$3),270-I6,270+I6)))</f>
        <v>31.311937266728059</v>
      </c>
      <c r="K6" s="9">
        <f t="shared" ref="K6:K12" si="7">IF(J6-I$3&gt;=0,J6-I$3,J6-I$3+360)</f>
        <v>311.55235069652736</v>
      </c>
    </row>
    <row r="7" spans="1:11" x14ac:dyDescent="0.35">
      <c r="A7" s="7" t="s">
        <v>22</v>
      </c>
      <c r="D7" s="9">
        <f t="shared" si="4"/>
        <v>75.113468533900573</v>
      </c>
      <c r="E7" s="9">
        <f t="shared" si="2"/>
        <v>345.11346853390057</v>
      </c>
      <c r="F7" s="9">
        <f t="shared" si="3"/>
        <v>285.07125449016206</v>
      </c>
      <c r="G7">
        <f t="shared" si="0"/>
        <v>0</v>
      </c>
      <c r="H7">
        <f t="shared" si="1"/>
        <v>0</v>
      </c>
      <c r="I7" s="9">
        <f t="shared" si="5"/>
        <v>75.149639336230024</v>
      </c>
      <c r="J7" s="9"/>
      <c r="K7" s="9"/>
    </row>
    <row r="8" spans="1:11" x14ac:dyDescent="0.35">
      <c r="A8" s="7" t="s">
        <v>23</v>
      </c>
      <c r="D8" s="9">
        <f t="shared" si="4"/>
        <v>75.113468533900573</v>
      </c>
      <c r="E8" s="9">
        <f t="shared" si="2"/>
        <v>345.11346853390057</v>
      </c>
      <c r="F8" s="9">
        <f t="shared" si="3"/>
        <v>285.07125449016206</v>
      </c>
      <c r="G8">
        <f t="shared" si="0"/>
        <v>0</v>
      </c>
      <c r="H8">
        <f t="shared" si="1"/>
        <v>0</v>
      </c>
      <c r="I8" s="9">
        <f t="shared" si="5"/>
        <v>75.149639336230024</v>
      </c>
      <c r="J8" s="9"/>
      <c r="K8" s="9"/>
    </row>
    <row r="9" spans="1:11" x14ac:dyDescent="0.35">
      <c r="A9" s="7" t="s">
        <v>24</v>
      </c>
      <c r="D9" s="9">
        <f t="shared" si="4"/>
        <v>75.113468533900573</v>
      </c>
      <c r="E9" s="9">
        <f t="shared" si="2"/>
        <v>345.11346853390057</v>
      </c>
      <c r="F9" s="9">
        <f t="shared" si="3"/>
        <v>285.07125449016206</v>
      </c>
      <c r="G9">
        <f t="shared" si="0"/>
        <v>0</v>
      </c>
      <c r="H9">
        <f t="shared" si="1"/>
        <v>0</v>
      </c>
      <c r="I9" s="9">
        <f t="shared" si="5"/>
        <v>75.149639336230024</v>
      </c>
      <c r="J9" s="9"/>
      <c r="K9" s="9"/>
    </row>
    <row r="10" spans="1:11" x14ac:dyDescent="0.35">
      <c r="A10" s="7" t="s">
        <v>25</v>
      </c>
      <c r="B10">
        <v>28406671</v>
      </c>
      <c r="C10">
        <v>-106822960</v>
      </c>
      <c r="D10" s="9">
        <f t="shared" si="4"/>
        <v>89.144564996051329</v>
      </c>
      <c r="E10" s="9">
        <f t="shared" si="2"/>
        <v>359.14456499605132</v>
      </c>
      <c r="F10" s="9">
        <f t="shared" si="3"/>
        <v>299.1023509523128</v>
      </c>
      <c r="G10">
        <f t="shared" si="0"/>
        <v>282424010</v>
      </c>
      <c r="H10">
        <v>-1064922656</v>
      </c>
      <c r="I10" s="9">
        <f t="shared" si="5"/>
        <v>89.447018076592229</v>
      </c>
      <c r="J10" s="9">
        <f t="shared" si="6"/>
        <v>359.44701807659226</v>
      </c>
      <c r="K10" s="9">
        <f t="shared" si="7"/>
        <v>279.68743150639153</v>
      </c>
    </row>
    <row r="11" spans="1:11" x14ac:dyDescent="0.35">
      <c r="A11" s="7" t="s">
        <v>26</v>
      </c>
      <c r="B11">
        <v>28407175</v>
      </c>
      <c r="C11">
        <v>-106862312</v>
      </c>
      <c r="D11" s="9">
        <f t="shared" si="4"/>
        <v>85.053564879251482</v>
      </c>
      <c r="E11" s="9">
        <f t="shared" si="2"/>
        <v>355.0535648792515</v>
      </c>
      <c r="F11" s="9">
        <f t="shared" si="3"/>
        <v>295.01135083551299</v>
      </c>
      <c r="G11">
        <f t="shared" si="0"/>
        <v>282425830</v>
      </c>
      <c r="H11">
        <v>-1065144323</v>
      </c>
      <c r="I11" s="9">
        <f t="shared" si="5"/>
        <v>85.102068045408913</v>
      </c>
      <c r="J11" s="9">
        <f t="shared" si="6"/>
        <v>355.10206804540894</v>
      </c>
      <c r="K11" s="9">
        <f t="shared" si="7"/>
        <v>275.34248147520822</v>
      </c>
    </row>
    <row r="12" spans="1:11" x14ac:dyDescent="0.35">
      <c r="B12">
        <v>28407180</v>
      </c>
      <c r="C12">
        <v>-106863250</v>
      </c>
      <c r="D12" s="9">
        <f t="shared" si="4"/>
        <v>67.255887893373739</v>
      </c>
      <c r="E12" s="9">
        <f t="shared" si="2"/>
        <v>337.25588789337371</v>
      </c>
      <c r="F12" s="11">
        <f t="shared" si="3"/>
        <v>277.2136738496352</v>
      </c>
      <c r="G12">
        <f t="shared" si="0"/>
        <v>282425840</v>
      </c>
      <c r="H12">
        <f t="shared" si="1"/>
        <v>-1069187700</v>
      </c>
      <c r="I12" s="9">
        <f t="shared" si="5"/>
        <v>89.995035244124196</v>
      </c>
      <c r="J12" s="9">
        <f t="shared" si="6"/>
        <v>180.00496475587579</v>
      </c>
      <c r="K12" s="9">
        <f t="shared" si="7"/>
        <v>100.24537818567508</v>
      </c>
    </row>
    <row r="13" spans="1:11" x14ac:dyDescent="0.35">
      <c r="A13" s="12">
        <f>F7</f>
        <v>285.07125449016206</v>
      </c>
      <c r="C13" s="9"/>
      <c r="D13" s="13">
        <f>F4</f>
        <v>285.07125449016206</v>
      </c>
      <c r="E13" s="9"/>
      <c r="G13" s="12">
        <f>F5</f>
        <v>285.07125449016206</v>
      </c>
    </row>
    <row r="14" spans="1:11" x14ac:dyDescent="0.35">
      <c r="B14" s="15">
        <f>E7</f>
        <v>345.11346853390057</v>
      </c>
      <c r="C14" s="16"/>
      <c r="D14" s="17">
        <f>E4</f>
        <v>345.11346853390057</v>
      </c>
      <c r="E14" s="16"/>
      <c r="F14" s="15">
        <f>E5</f>
        <v>345.11346853390057</v>
      </c>
    </row>
    <row r="15" spans="1:11" ht="32.25" customHeight="1" x14ac:dyDescent="0.35">
      <c r="A15" s="9"/>
      <c r="C15" s="10" t="s">
        <v>22</v>
      </c>
      <c r="D15" s="10" t="s">
        <v>19</v>
      </c>
      <c r="E15" s="10" t="s">
        <v>21</v>
      </c>
    </row>
    <row r="16" spans="1:11" ht="32.25" customHeight="1" x14ac:dyDescent="0.35">
      <c r="A16" s="14">
        <f>F8</f>
        <v>285.07125449016206</v>
      </c>
      <c r="B16" s="18">
        <f>E8</f>
        <v>345.11346853390057</v>
      </c>
      <c r="C16" s="10" t="s">
        <v>23</v>
      </c>
      <c r="D16" s="10" t="s">
        <v>20</v>
      </c>
      <c r="E16" s="10" t="s">
        <v>27</v>
      </c>
      <c r="F16" s="18">
        <f>E6</f>
        <v>31.39496207484914</v>
      </c>
      <c r="G16" s="14">
        <f>F6</f>
        <v>331.35274803111065</v>
      </c>
    </row>
    <row r="17" spans="1:7" ht="30" customHeight="1" x14ac:dyDescent="0.35">
      <c r="A17" s="9"/>
      <c r="B17" s="16"/>
      <c r="C17" s="10" t="s">
        <v>24</v>
      </c>
      <c r="D17" s="10" t="s">
        <v>25</v>
      </c>
      <c r="E17" s="10" t="s">
        <v>26</v>
      </c>
    </row>
    <row r="18" spans="1:7" x14ac:dyDescent="0.35">
      <c r="B18" s="15">
        <f>E9</f>
        <v>345.11346853390057</v>
      </c>
      <c r="D18" s="17">
        <f>E10</f>
        <v>359.14456499605132</v>
      </c>
      <c r="E18" s="16"/>
      <c r="F18" s="15">
        <f>E11</f>
        <v>355.0535648792515</v>
      </c>
    </row>
    <row r="19" spans="1:7" x14ac:dyDescent="0.35">
      <c r="A19" s="12">
        <f>F9</f>
        <v>285.07125449016206</v>
      </c>
      <c r="D19" s="13">
        <f>F10</f>
        <v>299.1023509523128</v>
      </c>
      <c r="G19" s="12">
        <f>F11</f>
        <v>295.01135083551299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Control de equipos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 E. Santiesteban Toca</dc:creator>
  <cp:lastModifiedBy>Cosme Ernesto Santiesteban Toca</cp:lastModifiedBy>
  <dcterms:created xsi:type="dcterms:W3CDTF">2021-08-07T23:46:22Z</dcterms:created>
  <dcterms:modified xsi:type="dcterms:W3CDTF">2022-05-30T20:07:28Z</dcterms:modified>
</cp:coreProperties>
</file>