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 activeTab="1"/>
  </bookViews>
  <sheets>
    <sheet name="Mass_Power_specs_X8" sheetId="1" r:id="rId1"/>
    <sheet name="Mass_Power_specs_X8+" sheetId="4" r:id="rId2"/>
    <sheet name="eCalc_data" sheetId="3" r:id="rId3"/>
    <sheet name="OLD_eCalc_data" sheetId="2" r:id="rId4"/>
  </sheets>
  <calcPr calcId="125725"/>
</workbook>
</file>

<file path=xl/calcChain.xml><?xml version="1.0" encoding="utf-8"?>
<calcChain xmlns="http://schemas.openxmlformats.org/spreadsheetml/2006/main">
  <c r="C57" i="1"/>
  <c r="C40"/>
  <c r="C34"/>
  <c r="C58"/>
  <c r="C42" i="4"/>
  <c r="C40"/>
  <c r="C39"/>
  <c r="C38"/>
  <c r="C37"/>
  <c r="C36"/>
  <c r="C35"/>
  <c r="C26"/>
  <c r="C16" i="1" l="1"/>
  <c r="E11" i="4"/>
  <c r="E12"/>
  <c r="E13"/>
  <c r="E14"/>
  <c r="E15"/>
  <c r="E16"/>
  <c r="E17"/>
  <c r="E18"/>
  <c r="E19"/>
  <c r="E20"/>
  <c r="C24" s="1"/>
  <c r="E21"/>
  <c r="E22"/>
  <c r="E10"/>
  <c r="E5"/>
  <c r="C4"/>
  <c r="E4" s="1"/>
  <c r="C7" s="1"/>
  <c r="C41" i="1"/>
  <c r="D18"/>
  <c r="K19"/>
  <c r="K18"/>
  <c r="D12"/>
  <c r="D11"/>
  <c r="C25" i="4" l="1"/>
  <c r="K9" i="1"/>
  <c r="J30" l="1"/>
  <c r="J29"/>
  <c r="J28"/>
  <c r="J27"/>
  <c r="J26"/>
  <c r="J25"/>
  <c r="J24" l="1"/>
  <c r="J23"/>
  <c r="C45" s="1"/>
  <c r="K23"/>
  <c r="J22"/>
  <c r="C44" s="1"/>
  <c r="K10" l="1"/>
  <c r="K11"/>
  <c r="K12"/>
  <c r="J7"/>
  <c r="J19"/>
  <c r="J20"/>
  <c r="J21"/>
  <c r="K21"/>
  <c r="K22"/>
  <c r="J18"/>
  <c r="C32" s="1"/>
  <c r="J5"/>
  <c r="K5"/>
  <c r="J6"/>
  <c r="K6"/>
  <c r="K7"/>
  <c r="J8"/>
  <c r="K8"/>
  <c r="J9"/>
  <c r="J10"/>
  <c r="J11"/>
  <c r="J12"/>
  <c r="K4"/>
  <c r="D20"/>
  <c r="K20" s="1"/>
  <c r="D32" s="1"/>
  <c r="C4" l="1"/>
  <c r="J4" s="1"/>
  <c r="C15" s="1"/>
  <c r="C43"/>
  <c r="C42"/>
  <c r="C47" s="1"/>
  <c r="C60"/>
  <c r="D15"/>
  <c r="E16" l="1"/>
  <c r="C33" l="1"/>
</calcChain>
</file>

<file path=xl/sharedStrings.xml><?xml version="1.0" encoding="utf-8"?>
<sst xmlns="http://schemas.openxmlformats.org/spreadsheetml/2006/main" count="159" uniqueCount="108">
  <si>
    <t>Sensor 3: Visual Camera TBD</t>
  </si>
  <si>
    <t>Sensor 2: PX4Flow (altitude+optical flow)</t>
  </si>
  <si>
    <t>Supervisory Computor: O-Droid U3</t>
  </si>
  <si>
    <t>Includes Buzzer and Switch</t>
  </si>
  <si>
    <t>Flight Controller: Pixhawk</t>
  </si>
  <si>
    <t>Power Module: (3DR)</t>
  </si>
  <si>
    <t>Includes PDB (Power Distribution Board)</t>
  </si>
  <si>
    <t>Note</t>
  </si>
  <si>
    <t>Qty</t>
  </si>
  <si>
    <t>Power Usage (W)</t>
  </si>
  <si>
    <t>Component</t>
  </si>
  <si>
    <t>DVZ X8 Mass and Power Budget</t>
  </si>
  <si>
    <t>Included in Aircraft Empty Weight and standard for manual control</t>
  </si>
  <si>
    <t>Extra Payload for autonomous control and sensing</t>
  </si>
  <si>
    <t>GPS: 3DR GPS+MAG (ublox LEA-6H)</t>
  </si>
  <si>
    <t xml:space="preserve">TOTAL: </t>
  </si>
  <si>
    <t>Tot. Weight (g)</t>
  </si>
  <si>
    <t>Tot. Power Usage (W)</t>
  </si>
  <si>
    <t xml:space="preserve">MEASURED TOTAL: </t>
  </si>
  <si>
    <t>ESC: (original from 3DR RTF X8 2013; 20 A)</t>
  </si>
  <si>
    <t>Motor: (original from 3DR RTF X8 2013; 850 kv brushless)</t>
  </si>
  <si>
    <t>Min Voltage (V)</t>
  </si>
  <si>
    <t>Max Voltage (V)</t>
  </si>
  <si>
    <t>Min Current (A)</t>
  </si>
  <si>
    <t>Max Current (A)</t>
  </si>
  <si>
    <t>Power Usage:</t>
  </si>
  <si>
    <t>https://store.3drobotics.com/products/esc-20-amp-SimonK-1</t>
  </si>
  <si>
    <t>=avg(V)*avg(A)</t>
  </si>
  <si>
    <t>Radio Reciever: FrSky TRF4</t>
  </si>
  <si>
    <t xml:space="preserve">Power Usage </t>
  </si>
  <si>
    <t>Power (W)</t>
  </si>
  <si>
    <t>Motors</t>
  </si>
  <si>
    <t>POWER ANALYSIS</t>
  </si>
  <si>
    <t>eCalc Results</t>
  </si>
  <si>
    <t>Total Weight</t>
  </si>
  <si>
    <t>Min Flight Time</t>
  </si>
  <si>
    <t>Mixed Flight Time</t>
  </si>
  <si>
    <t>Max Flight Time</t>
  </si>
  <si>
    <t>Link to first data point: (only total weight was changed from this file to generate the other data points)</t>
  </si>
  <si>
    <t> http://www.ecalc.ch/xcoptercalc.php?ecalc&amp;lang=en&amp;cooling=2.5&amp;rotornumber=8&amp;config=1&amp;weight=2340&amp;calc=auw&amp;elevation=1646&amp;airtemp=22&amp;qnh=1013&amp;batteries=0&amp;battcap=4200&amp;battri=0.0053&amp;battv=3.7&amp;battccont=25&amp;battcmax=35&amp;battweight=105&amp;chargestate=0&amp;s=3&amp;p=2&amp;esc=0&amp;esccont=20&amp;escmax=25&amp;escri=0.01&amp;escweight=21&amp;motor=rctimer&amp;type=54|a2830-12&amp;gear=1&amp;propeller=apc_electric_e&amp;diameter=10&amp;pitch=4.7&amp;blades=2</t>
  </si>
  <si>
    <t>note: hover requires throttle at 81%. 80% max is required for maneuverability so this is the max weight for flight</t>
  </si>
  <si>
    <t>Desired Flight Time</t>
  </si>
  <si>
    <t>Time</t>
  </si>
  <si>
    <t>Vertical Line @ AC weight</t>
  </si>
  <si>
    <t>weight (g)</t>
  </si>
  <si>
    <t>Battery</t>
  </si>
  <si>
    <t>Flight Platform</t>
  </si>
  <si>
    <t>COMBINED TOTAL DRONE WEIGHT:</t>
  </si>
  <si>
    <t>Aircraft Flight Platform (measured weight - battery):</t>
  </si>
  <si>
    <t>Max Drone Weight for 10 min Flight Time:</t>
  </si>
  <si>
    <t>Sensors</t>
  </si>
  <si>
    <t>Computer</t>
  </si>
  <si>
    <t>Other Components</t>
  </si>
  <si>
    <t>PIE CHARTS</t>
  </si>
  <si>
    <t>Current Total:</t>
  </si>
  <si>
    <t>https://www.hobbyking.com/hobbyking/store/__40251__HobbyKing_8482_HKU5_5V_5A_UBEC_EU_Warehouse_.html</t>
  </si>
  <si>
    <t>Unit Weight (g)</t>
  </si>
  <si>
    <t>USB hub</t>
  </si>
  <si>
    <t>Actual Weight</t>
  </si>
  <si>
    <t>Actual Flight Time</t>
  </si>
  <si>
    <t>MASS ANALYSIS - 12/17/14</t>
  </si>
  <si>
    <t>Other</t>
  </si>
  <si>
    <t>Calculated</t>
  </si>
  <si>
    <t>Key:</t>
  </si>
  <si>
    <t>TBD/estimated</t>
  </si>
  <si>
    <t>UPDATE!!!</t>
  </si>
  <si>
    <t>mini usb cable (hokuyo)</t>
  </si>
  <si>
    <t>mini usb cable (usb hub)</t>
  </si>
  <si>
    <t>micro usb cable (px4flow)</t>
  </si>
  <si>
    <t>Sensor 1: Hokuyo URG-04LX-UG01 (incl mount plate)</t>
  </si>
  <si>
    <t>px4flow mount plate and legs</t>
  </si>
  <si>
    <t>odroid wifi unit</t>
  </si>
  <si>
    <t>ftdi cable</t>
  </si>
  <si>
    <t>Frame: 3DR X8 2013 + PDB + some wiring</t>
  </si>
  <si>
    <t>Propeller: APC SF 10 X 4.7</t>
  </si>
  <si>
    <t>BEC (includes HKU5 UBEC, usb power cable, odroid power cable)</t>
  </si>
  <si>
    <t>Current + 15g for camera</t>
  </si>
  <si>
    <t>Blade Guards</t>
  </si>
  <si>
    <t>percentage of power used by other than motor</t>
  </si>
  <si>
    <t>X8</t>
  </si>
  <si>
    <t>X8+</t>
  </si>
  <si>
    <t>eCalc Results X8 vs X8+</t>
  </si>
  <si>
    <t>2013 X8</t>
  </si>
  <si>
    <t>2014 X8+</t>
  </si>
  <si>
    <t>Flight Time</t>
  </si>
  <si>
    <t>note: hover requires throttle 80% max for maneuverability, highest weight data point shown requires 95% throttle</t>
  </si>
  <si>
    <t>X8 2013</t>
  </si>
  <si>
    <t>X8+ AUW</t>
  </si>
  <si>
    <t>Unit Weight</t>
  </si>
  <si>
    <t>Battery (10000 mAh, 4S, MultiStar)</t>
  </si>
  <si>
    <t>Vehicle w/o batt</t>
  </si>
  <si>
    <t>http://www.hobbyking.com/hobbyking/store/__64438__Multistar_High_Capacity_4S_10000mAh_Multi_Rotor_Lipo_Pack_US_Warehouse_.html</t>
  </si>
  <si>
    <t>Battery: Multistar 4S 10Ah</t>
  </si>
  <si>
    <t>cable changed to 1ft and not yet weighed</t>
  </si>
  <si>
    <t>Telemetry (FrSky) REMOVED</t>
  </si>
  <si>
    <t>UPDATE with actual weight now with splints</t>
  </si>
  <si>
    <t>Blade Guard: Carbon Rods, 2 metal splints, and foam block</t>
  </si>
  <si>
    <t>ftdi cable or micro USB for odroid/pixhawk comm link</t>
  </si>
  <si>
    <t>DVZ X8+ Mass Budget</t>
  </si>
  <si>
    <t>This data is from ecalc (links below) using current AUW and 4S batteries with both quads. Flight time is reported as "Hover" prediction from ecalc.</t>
  </si>
  <si>
    <t>power is average power using data from flight test, "4S_battery_test.txt" in battery tesing folder</t>
  </si>
  <si>
    <t>http://www.ecalc.ch/xcoptercalc.php?ecalc&amp;lang=en&amp;cooling=medium&amp;rotornumber=8&amp;config=coax&amp;weight=2560&amp;calc=auw&amp;elevation=1646&amp;airtemp=21&amp;qnh=830&amp;batteries=0&amp;battcap=10000&amp;battri=0.0019&amp;battv=3.768&amp;battccont=10&amp;battcmax=20&amp;battweight=201&amp;chargestate=0&amp;s=4&amp;p=1&amp;esc=max_20a&amp;motor=sunnysky&amp;type=63|v2216-800&amp;gear=1&amp;propeller=0&amp;propconst=1.2&amp;proptwist=0&amp;diameter=11&amp;pitch=4.7&amp;blades=2</t>
  </si>
  <si>
    <t> http://www.ecalc.ch/xcoptercalc.php?ecalc&amp;lang=en&amp;cooling=medium&amp;rotornumber=8&amp;config=coax&amp;weight=2628&amp;calc=auw&amp;elevation=1646&amp;airtemp=21&amp;qnh=830&amp;batteries=0&amp;battcap=10000&amp;battri=0.0019&amp;battv=3.768&amp;battccont=10&amp;battcmax=20&amp;battweight=201&amp;chargestate=0&amp;s=4&amp;p=1&amp;esc=max_20a&amp;motor=rctimer&amp;type=54|a2830-12&amp;gear=1&amp;propeller=0&amp;propconst=1.21&amp;proptwist=0&amp;diameter=10&amp;pitch=4.7&amp;blades=2</t>
  </si>
  <si>
    <t>X8 AUW</t>
  </si>
  <si>
    <t>Flight Test Results:</t>
  </si>
  <si>
    <t>Ecalc results at AUW</t>
  </si>
  <si>
    <t>X8+ 2014</t>
  </si>
  <si>
    <t>Weight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</si>
</sst>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1" fillId="0" borderId="0" xfId="0" applyFont="1"/>
    <xf numFmtId="0" fontId="2" fillId="0" borderId="0" xfId="0" applyFont="1"/>
    <xf numFmtId="0" fontId="3" fillId="0" borderId="0" xfId="1" applyAlignment="1" applyProtection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3" borderId="0" xfId="0" applyFill="1"/>
    <xf numFmtId="0" fontId="0" fillId="0" borderId="13" xfId="0" applyFill="1" applyBorder="1" applyAlignment="1">
      <alignment horizontal="right"/>
    </xf>
    <xf numFmtId="0" fontId="0" fillId="0" borderId="13" xfId="0" applyBorder="1"/>
    <xf numFmtId="0" fontId="1" fillId="0" borderId="10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0" fillId="0" borderId="13" xfId="0" applyFill="1" applyBorder="1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2" borderId="2" xfId="0" applyFill="1" applyBorder="1"/>
    <xf numFmtId="0" fontId="0" fillId="0" borderId="15" xfId="0" applyBorder="1"/>
    <xf numFmtId="0" fontId="0" fillId="0" borderId="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14" xfId="0" applyFill="1" applyBorder="1"/>
    <xf numFmtId="0" fontId="0" fillId="2" borderId="14" xfId="0" applyFill="1" applyBorder="1"/>
    <xf numFmtId="0" fontId="0" fillId="4" borderId="4" xfId="0" applyFill="1" applyBorder="1"/>
    <xf numFmtId="2" fontId="0" fillId="4" borderId="6" xfId="0" applyNumberFormat="1" applyFill="1" applyBorder="1"/>
    <xf numFmtId="0" fontId="0" fillId="2" borderId="16" xfId="0" applyFill="1" applyBorder="1"/>
    <xf numFmtId="0" fontId="0" fillId="4" borderId="17" xfId="0" applyFill="1" applyBorder="1"/>
    <xf numFmtId="0" fontId="0" fillId="5" borderId="0" xfId="0" applyFill="1" applyBorder="1"/>
    <xf numFmtId="0" fontId="0" fillId="0" borderId="2" xfId="0" applyFill="1" applyBorder="1"/>
    <xf numFmtId="14" fontId="0" fillId="0" borderId="0" xfId="0" applyNumberFormat="1" applyBorder="1"/>
    <xf numFmtId="0" fontId="0" fillId="0" borderId="13" xfId="0" applyBorder="1" applyAlignment="1">
      <alignment horizontal="right"/>
    </xf>
    <xf numFmtId="0" fontId="0" fillId="4" borderId="18" xfId="0" applyFill="1" applyBorder="1"/>
    <xf numFmtId="0" fontId="0" fillId="0" borderId="19" xfId="0" applyBorder="1"/>
    <xf numFmtId="0" fontId="4" fillId="0" borderId="0" xfId="0" applyFont="1"/>
    <xf numFmtId="0" fontId="0" fillId="0" borderId="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1" fontId="0" fillId="0" borderId="0" xfId="0" applyNumberFormat="1" applyFill="1" applyBorder="1"/>
    <xf numFmtId="0" fontId="5" fillId="0" borderId="0" xfId="0" applyFont="1"/>
    <xf numFmtId="14" fontId="0" fillId="0" borderId="0" xfId="0" applyNumberFormat="1"/>
    <xf numFmtId="0" fontId="0" fillId="0" borderId="20" xfId="0" applyBorder="1"/>
    <xf numFmtId="0" fontId="0" fillId="0" borderId="21" xfId="0" applyBorder="1"/>
    <xf numFmtId="0" fontId="0" fillId="3" borderId="9" xfId="0" applyFill="1" applyBorder="1"/>
    <xf numFmtId="0" fontId="0" fillId="3" borderId="11" xfId="0" applyFill="1" applyBorder="1"/>
    <xf numFmtId="0" fontId="0" fillId="5" borderId="0" xfId="0" applyFill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6" borderId="0" xfId="0" applyFill="1"/>
    <xf numFmtId="0" fontId="0" fillId="6" borderId="2" xfId="0" applyFill="1" applyBorder="1"/>
    <xf numFmtId="0" fontId="5" fillId="0" borderId="2" xfId="0" applyFont="1" applyBorder="1"/>
    <xf numFmtId="0" fontId="0" fillId="0" borderId="1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/>
    <xf numFmtId="0" fontId="0" fillId="0" borderId="20" xfId="0" applyBorder="1" applyAlignment="1">
      <alignment horizontal="right"/>
    </xf>
    <xf numFmtId="0" fontId="3" fillId="0" borderId="0" xfId="1" applyAlignment="1" applyProtection="1">
      <alignment vertical="top"/>
    </xf>
    <xf numFmtId="0" fontId="0" fillId="0" borderId="9" xfId="0" applyFill="1" applyBorder="1"/>
    <xf numFmtId="0" fontId="0" fillId="0" borderId="11" xfId="0" applyFill="1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0" xfId="0" applyFill="1" applyBorder="1"/>
    <xf numFmtId="0" fontId="0" fillId="0" borderId="21" xfId="0" applyFill="1" applyBorder="1"/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Mass Distribution, 2013 X8 </a:t>
            </a:r>
          </a:p>
          <a:p>
            <a:pPr>
              <a:defRPr/>
            </a:pPr>
            <a:r>
              <a:rPr lang="en-US"/>
              <a:t>Total Mass: 3221 g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4"/>
            <c:spPr>
              <a:solidFill>
                <a:sysClr val="windowText" lastClr="000000">
                  <a:lumMod val="95000"/>
                  <a:lumOff val="5000"/>
                </a:sys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Mass_Power_specs_X8!$B$40:$B$46</c:f>
              <c:strCache>
                <c:ptCount val="6"/>
                <c:pt idx="0">
                  <c:v>Flight Platform</c:v>
                </c:pt>
                <c:pt idx="1">
                  <c:v>Battery</c:v>
                </c:pt>
                <c:pt idx="2">
                  <c:v>Sensors</c:v>
                </c:pt>
                <c:pt idx="3">
                  <c:v>Computer</c:v>
                </c:pt>
                <c:pt idx="4">
                  <c:v>Blade Guards</c:v>
                </c:pt>
                <c:pt idx="5">
                  <c:v>Other</c:v>
                </c:pt>
              </c:strCache>
            </c:strRef>
          </c:cat>
          <c:val>
            <c:numRef>
              <c:f>Mass_Power_specs_X8!$C$40:$C$45</c:f>
              <c:numCache>
                <c:formatCode>General</c:formatCode>
                <c:ptCount val="6"/>
                <c:pt idx="0">
                  <c:v>1824</c:v>
                </c:pt>
                <c:pt idx="1">
                  <c:v>804</c:v>
                </c:pt>
                <c:pt idx="2">
                  <c:v>188</c:v>
                </c:pt>
                <c:pt idx="3">
                  <c:v>77</c:v>
                </c:pt>
                <c:pt idx="4">
                  <c:v>140</c:v>
                </c:pt>
                <c:pt idx="5">
                  <c:v>188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b"/>
      <c:layout/>
    </c:legend>
    <c:plotVisOnly val="1"/>
    <c:dispBlanksAs val="zero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Distribution (W)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2627776366663796E-2"/>
                  <c:y val="-0.18697725284339564"/>
                </c:manualLayout>
              </c:layout>
              <c:showVal val="1"/>
              <c:showPercent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Mass_Power_specs_X8!$B$57:$B$58</c:f>
              <c:strCache>
                <c:ptCount val="2"/>
                <c:pt idx="0">
                  <c:v>Motors</c:v>
                </c:pt>
                <c:pt idx="1">
                  <c:v>Other Components</c:v>
                </c:pt>
              </c:strCache>
            </c:strRef>
          </c:cat>
          <c:val>
            <c:numRef>
              <c:f>Mass_Power_specs_X8!$C$57:$C$58</c:f>
              <c:numCache>
                <c:formatCode>0.00</c:formatCode>
                <c:ptCount val="2"/>
                <c:pt idx="0" formatCode="General">
                  <c:v>560</c:v>
                </c:pt>
                <c:pt idx="1">
                  <c:v>9.711924999999999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b"/>
      <c:layout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Mass Distribution, 2014 X8+</a:t>
            </a:r>
            <a:br>
              <a:rPr lang="en-US"/>
            </a:br>
            <a:r>
              <a:rPr lang="en-US"/>
              <a:t>Total Mass: 3146g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Mass Distribution, 2014 X8+</c:v>
          </c:tx>
          <c:dPt>
            <c:idx val="4"/>
            <c:spPr>
              <a:solidFill>
                <a:prstClr val="black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'Mass_Power_specs_X8+'!$B$35:$B$40</c:f>
              <c:strCache>
                <c:ptCount val="6"/>
                <c:pt idx="0">
                  <c:v>Flight Platform</c:v>
                </c:pt>
                <c:pt idx="1">
                  <c:v>Battery</c:v>
                </c:pt>
                <c:pt idx="2">
                  <c:v>Sensors</c:v>
                </c:pt>
                <c:pt idx="3">
                  <c:v>Computer</c:v>
                </c:pt>
                <c:pt idx="4">
                  <c:v>Blade Guards</c:v>
                </c:pt>
                <c:pt idx="5">
                  <c:v>Other</c:v>
                </c:pt>
              </c:strCache>
            </c:strRef>
          </c:cat>
          <c:val>
            <c:numRef>
              <c:f>'Mass_Power_specs_X8+'!$C$35:$C$40</c:f>
              <c:numCache>
                <c:formatCode>General</c:formatCode>
                <c:ptCount val="6"/>
                <c:pt idx="0">
                  <c:v>1756</c:v>
                </c:pt>
                <c:pt idx="1">
                  <c:v>804</c:v>
                </c:pt>
                <c:pt idx="2">
                  <c:v>188</c:v>
                </c:pt>
                <c:pt idx="3">
                  <c:v>77</c:v>
                </c:pt>
                <c:pt idx="4">
                  <c:v>140</c:v>
                </c:pt>
                <c:pt idx="5">
                  <c:v>181</c:v>
                </c:pt>
              </c:numCache>
            </c:numRef>
          </c:val>
        </c:ser>
        <c:dLbls/>
        <c:firstSliceAng val="0"/>
      </c:pieChart>
    </c:plotArea>
    <c:legend>
      <c:legendPos val="l"/>
      <c:layout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baseline="0"/>
              <a:t>Performance Predictions for Each Drone Platform</a:t>
            </a:r>
          </a:p>
        </c:rich>
      </c:tx>
      <c:layout>
        <c:manualLayout>
          <c:xMode val="edge"/>
          <c:yMode val="edge"/>
          <c:x val="0.11085398973656557"/>
          <c:y val="5.2298910911998071E-2"/>
        </c:manualLayout>
      </c:layout>
    </c:title>
    <c:plotArea>
      <c:layout>
        <c:manualLayout>
          <c:layoutTarget val="inner"/>
          <c:xMode val="edge"/>
          <c:yMode val="edge"/>
          <c:x val="8.7103872616393851E-2"/>
          <c:y val="0.16882010438350378"/>
          <c:w val="0.81462437147691902"/>
          <c:h val="0.72924367212719565"/>
        </c:manualLayout>
      </c:layout>
      <c:scatterChart>
        <c:scatterStyle val="smoothMarker"/>
        <c:ser>
          <c:idx val="0"/>
          <c:order val="0"/>
          <c:tx>
            <c:v>2013 X8 Predicted Flight Time</c:v>
          </c:tx>
          <c:marker>
            <c:symbol val="x"/>
            <c:size val="7"/>
          </c:marker>
          <c:xVal>
            <c:numRef>
              <c:f>eCalc_data!$B$10:$B$16</c:f>
              <c:numCache>
                <c:formatCode>General</c:formatCode>
                <c:ptCount val="7"/>
                <c:pt idx="0">
                  <c:v>2628</c:v>
                </c:pt>
                <c:pt idx="1">
                  <c:v>2800</c:v>
                </c:pt>
                <c:pt idx="2">
                  <c:v>3000</c:v>
                </c:pt>
                <c:pt idx="3">
                  <c:v>3200</c:v>
                </c:pt>
                <c:pt idx="4">
                  <c:v>3400</c:v>
                </c:pt>
                <c:pt idx="5">
                  <c:v>4000</c:v>
                </c:pt>
                <c:pt idx="6">
                  <c:v>4400</c:v>
                </c:pt>
              </c:numCache>
            </c:numRef>
          </c:xVal>
          <c:yVal>
            <c:numRef>
              <c:f>eCalc_data!$C$10:$C$16</c:f>
              <c:numCache>
                <c:formatCode>General</c:formatCode>
                <c:ptCount val="7"/>
                <c:pt idx="0">
                  <c:v>13.5</c:v>
                </c:pt>
                <c:pt idx="1">
                  <c:v>12.4</c:v>
                </c:pt>
                <c:pt idx="2">
                  <c:v>11.3</c:v>
                </c:pt>
                <c:pt idx="3">
                  <c:v>10.3</c:v>
                </c:pt>
                <c:pt idx="4">
                  <c:v>9.4</c:v>
                </c:pt>
                <c:pt idx="5">
                  <c:v>7.3</c:v>
                </c:pt>
                <c:pt idx="6">
                  <c:v>6.3</c:v>
                </c:pt>
              </c:numCache>
            </c:numRef>
          </c:yVal>
          <c:smooth val="1"/>
        </c:ser>
        <c:ser>
          <c:idx val="1"/>
          <c:order val="1"/>
          <c:tx>
            <c:v>2014 X8+ Predicted Flight Time</c:v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eCalc_data!$D$10:$D$17</c:f>
              <c:numCache>
                <c:formatCode>General</c:formatCode>
                <c:ptCount val="8"/>
                <c:pt idx="0">
                  <c:v>2560</c:v>
                </c:pt>
                <c:pt idx="1">
                  <c:v>2800</c:v>
                </c:pt>
                <c:pt idx="2">
                  <c:v>3000</c:v>
                </c:pt>
                <c:pt idx="3">
                  <c:v>3200</c:v>
                </c:pt>
                <c:pt idx="4">
                  <c:v>3400</c:v>
                </c:pt>
                <c:pt idx="5">
                  <c:v>4000</c:v>
                </c:pt>
                <c:pt idx="6">
                  <c:v>4800</c:v>
                </c:pt>
              </c:numCache>
            </c:numRef>
          </c:xVal>
          <c:yVal>
            <c:numRef>
              <c:f>eCalc_data!$E$10:$E$17</c:f>
              <c:numCache>
                <c:formatCode>General</c:formatCode>
                <c:ptCount val="8"/>
                <c:pt idx="0">
                  <c:v>14.8</c:v>
                </c:pt>
                <c:pt idx="1">
                  <c:v>13.1</c:v>
                </c:pt>
                <c:pt idx="2">
                  <c:v>12</c:v>
                </c:pt>
                <c:pt idx="3">
                  <c:v>11</c:v>
                </c:pt>
                <c:pt idx="4">
                  <c:v>10.1</c:v>
                </c:pt>
                <c:pt idx="5">
                  <c:v>7.9</c:v>
                </c:pt>
                <c:pt idx="6">
                  <c:v>5.9</c:v>
                </c:pt>
              </c:numCache>
            </c:numRef>
          </c:yVal>
          <c:smooth val="1"/>
        </c:ser>
        <c:ser>
          <c:idx val="3"/>
          <c:order val="2"/>
          <c:tx>
            <c:v>2013 X8 Expected Weight</c:v>
          </c:tx>
          <c:spPr>
            <a:ln w="25400"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1.4981270883621983E-2"/>
                  <c:y val="-4.5977252843394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X8:</a:t>
                    </a:r>
                    <a:r>
                      <a:rPr lang="en-US" baseline="0"/>
                      <a:t> </a:t>
                    </a:r>
                    <a:r>
                      <a:rPr lang="en-US"/>
                      <a:t>10.2 minutes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eCalc_data!$I$10:$I$11</c:f>
              <c:numCache>
                <c:formatCode>General</c:formatCode>
                <c:ptCount val="2"/>
                <c:pt idx="0">
                  <c:v>3221</c:v>
                </c:pt>
                <c:pt idx="1">
                  <c:v>3221</c:v>
                </c:pt>
              </c:numCache>
            </c:numRef>
          </c:xVal>
          <c:yVal>
            <c:numRef>
              <c:f>eCalc_data!$J$10:$J$11</c:f>
              <c:numCache>
                <c:formatCode>General</c:formatCode>
                <c:ptCount val="2"/>
                <c:pt idx="0">
                  <c:v>0</c:v>
                </c:pt>
                <c:pt idx="1">
                  <c:v>10.199999999999999</c:v>
                </c:pt>
              </c:numCache>
            </c:numRef>
          </c:yVal>
          <c:smooth val="1"/>
        </c:ser>
        <c:ser>
          <c:idx val="5"/>
          <c:order val="3"/>
          <c:tx>
            <c:v>2014 X8+ Expected Weight</c:v>
          </c:tx>
          <c:spPr>
            <a:ln w="25400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5682178657637684E-2"/>
                  <c:y val="-6.43678160919540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X8+: 11.2 minutes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eCalc_data!$K$10:$K$11</c:f>
              <c:numCache>
                <c:formatCode>General</c:formatCode>
                <c:ptCount val="2"/>
                <c:pt idx="0">
                  <c:v>3146</c:v>
                </c:pt>
                <c:pt idx="1">
                  <c:v>3146</c:v>
                </c:pt>
              </c:numCache>
            </c:numRef>
          </c:xVal>
          <c:yVal>
            <c:numRef>
              <c:f>eCalc_data!$L$10:$L$11</c:f>
              <c:numCache>
                <c:formatCode>General</c:formatCode>
                <c:ptCount val="2"/>
                <c:pt idx="0">
                  <c:v>0</c:v>
                </c:pt>
                <c:pt idx="1">
                  <c:v>11.2</c:v>
                </c:pt>
              </c:numCache>
            </c:numRef>
          </c:yVal>
          <c:smooth val="1"/>
        </c:ser>
        <c:ser>
          <c:idx val="2"/>
          <c:order val="4"/>
          <c:tx>
            <c:v>Desired Flight Time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eCalc_data!$D$10:$D$17</c:f>
              <c:numCache>
                <c:formatCode>General</c:formatCode>
                <c:ptCount val="8"/>
                <c:pt idx="0">
                  <c:v>2560</c:v>
                </c:pt>
                <c:pt idx="1">
                  <c:v>2800</c:v>
                </c:pt>
                <c:pt idx="2">
                  <c:v>3000</c:v>
                </c:pt>
                <c:pt idx="3">
                  <c:v>3200</c:v>
                </c:pt>
                <c:pt idx="4">
                  <c:v>3400</c:v>
                </c:pt>
                <c:pt idx="5">
                  <c:v>4000</c:v>
                </c:pt>
                <c:pt idx="6">
                  <c:v>4800</c:v>
                </c:pt>
              </c:numCache>
            </c:numRef>
          </c:xVal>
          <c:yVal>
            <c:numRef>
              <c:f>eCalc_data!$G$9:$G$16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</c:ser>
        <c:ser>
          <c:idx val="4"/>
          <c:order val="5"/>
          <c:tx>
            <c:v>Test Results</c:v>
          </c:tx>
          <c:xVal>
            <c:numRef>
              <c:f>eCalc_data!$I$16</c:f>
              <c:numCache>
                <c:formatCode>General</c:formatCode>
                <c:ptCount val="1"/>
              </c:numCache>
            </c:numRef>
          </c:xVal>
          <c:yVal>
            <c:numRef>
              <c:f>eCalc_data!$J$16</c:f>
              <c:numCache>
                <c:formatCode>General</c:formatCode>
                <c:ptCount val="1"/>
              </c:numCache>
            </c:numRef>
          </c:yVal>
          <c:smooth val="1"/>
        </c:ser>
        <c:dLbls/>
        <c:axId val="74188672"/>
        <c:axId val="74211328"/>
      </c:scatterChart>
      <c:valAx>
        <c:axId val="74188672"/>
        <c:scaling>
          <c:orientation val="minMax"/>
          <c:max val="5000"/>
          <c:min val="2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Drone Weight (g)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211328"/>
        <c:crosses val="autoZero"/>
        <c:crossBetween val="midCat"/>
      </c:valAx>
      <c:valAx>
        <c:axId val="7421132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18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2246752485144"/>
          <c:y val="0.1852772196578876"/>
          <c:w val="0.34072987942857491"/>
          <c:h val="0.19156315805351917"/>
        </c:manualLayout>
      </c:layout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Endurance for various drone weights</a:t>
            </a:r>
          </a:p>
        </c:rich>
      </c:tx>
      <c:layout>
        <c:manualLayout>
          <c:xMode val="edge"/>
          <c:yMode val="edge"/>
          <c:x val="0.25716158775328268"/>
          <c:y val="3.0842972214680197E-2"/>
        </c:manualLayout>
      </c:layout>
    </c:title>
    <c:plotArea>
      <c:layout>
        <c:manualLayout>
          <c:layoutTarget val="inner"/>
          <c:xMode val="edge"/>
          <c:yMode val="edge"/>
          <c:x val="8.9244051353488243E-2"/>
          <c:y val="0.12897336108848464"/>
          <c:w val="0.81462437147691902"/>
          <c:h val="0.72924367212719521"/>
        </c:manualLayout>
      </c:layout>
      <c:scatterChart>
        <c:scatterStyle val="smoothMarker"/>
        <c:ser>
          <c:idx val="0"/>
          <c:order val="0"/>
          <c:tx>
            <c:v>Expected Flight Time</c:v>
          </c:tx>
          <c:marker>
            <c:symbol val="x"/>
            <c:size val="7"/>
          </c:marker>
          <c:xVal>
            <c:numRef>
              <c:f>OLD_eCalc_data!$B$5:$B$11</c:f>
              <c:numCache>
                <c:formatCode>General</c:formatCode>
                <c:ptCount val="7"/>
                <c:pt idx="0">
                  <c:v>2455</c:v>
                </c:pt>
                <c:pt idx="1">
                  <c:v>2500</c:v>
                </c:pt>
                <c:pt idx="2">
                  <c:v>2650</c:v>
                </c:pt>
                <c:pt idx="3">
                  <c:v>2800</c:v>
                </c:pt>
                <c:pt idx="4">
                  <c:v>2840</c:v>
                </c:pt>
                <c:pt idx="5">
                  <c:v>2950</c:v>
                </c:pt>
                <c:pt idx="6">
                  <c:v>3000</c:v>
                </c:pt>
              </c:numCache>
            </c:numRef>
          </c:xVal>
          <c:yVal>
            <c:numRef>
              <c:f>OLD_eCalc_data!$D$5:$D$11</c:f>
              <c:numCache>
                <c:formatCode>General</c:formatCode>
                <c:ptCount val="7"/>
                <c:pt idx="0">
                  <c:v>11.7</c:v>
                </c:pt>
                <c:pt idx="1">
                  <c:v>11.5</c:v>
                </c:pt>
                <c:pt idx="2">
                  <c:v>10.8</c:v>
                </c:pt>
                <c:pt idx="3">
                  <c:v>10.1</c:v>
                </c:pt>
                <c:pt idx="4">
                  <c:v>10</c:v>
                </c:pt>
                <c:pt idx="5">
                  <c:v>9.5</c:v>
                </c:pt>
                <c:pt idx="6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v>Max Flight Time (Hover)</c:v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OLD_eCalc_data!$B$5:$B$11</c:f>
              <c:numCache>
                <c:formatCode>General</c:formatCode>
                <c:ptCount val="7"/>
                <c:pt idx="0">
                  <c:v>2455</c:v>
                </c:pt>
                <c:pt idx="1">
                  <c:v>2500</c:v>
                </c:pt>
                <c:pt idx="2">
                  <c:v>2650</c:v>
                </c:pt>
                <c:pt idx="3">
                  <c:v>2800</c:v>
                </c:pt>
                <c:pt idx="4">
                  <c:v>2840</c:v>
                </c:pt>
                <c:pt idx="5">
                  <c:v>2950</c:v>
                </c:pt>
                <c:pt idx="6">
                  <c:v>3000</c:v>
                </c:pt>
              </c:numCache>
            </c:numRef>
          </c:xVal>
          <c:yVal>
            <c:numRef>
              <c:f>OLD_eCalc_data!$E$5:$E$11</c:f>
              <c:numCache>
                <c:formatCode>General</c:formatCode>
                <c:ptCount val="7"/>
                <c:pt idx="0">
                  <c:v>14</c:v>
                </c:pt>
                <c:pt idx="1">
                  <c:v>13.7</c:v>
                </c:pt>
                <c:pt idx="2">
                  <c:v>12.6</c:v>
                </c:pt>
                <c:pt idx="3">
                  <c:v>11.7</c:v>
                </c:pt>
                <c:pt idx="4">
                  <c:v>11.4</c:v>
                </c:pt>
                <c:pt idx="5">
                  <c:v>10.8</c:v>
                </c:pt>
                <c:pt idx="6">
                  <c:v>10.5</c:v>
                </c:pt>
              </c:numCache>
            </c:numRef>
          </c:yVal>
          <c:smooth val="1"/>
        </c:ser>
        <c:ser>
          <c:idx val="2"/>
          <c:order val="2"/>
          <c:tx>
            <c:v>Desired Flight Time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OLD_eCalc_data!$B$5:$B$11</c:f>
              <c:numCache>
                <c:formatCode>General</c:formatCode>
                <c:ptCount val="7"/>
                <c:pt idx="0">
                  <c:v>2455</c:v>
                </c:pt>
                <c:pt idx="1">
                  <c:v>2500</c:v>
                </c:pt>
                <c:pt idx="2">
                  <c:v>2650</c:v>
                </c:pt>
                <c:pt idx="3">
                  <c:v>2800</c:v>
                </c:pt>
                <c:pt idx="4">
                  <c:v>2840</c:v>
                </c:pt>
                <c:pt idx="5">
                  <c:v>2950</c:v>
                </c:pt>
                <c:pt idx="6">
                  <c:v>3000</c:v>
                </c:pt>
              </c:numCache>
            </c:numRef>
          </c:xVal>
          <c:yVal>
            <c:numRef>
              <c:f>OLD_eCalc_data!$G$5:$G$11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v>Expected Weight</c:v>
          </c:tx>
          <c:spPr>
            <a:ln w="254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OLD_eCalc_data!$H$5:$H$11</c:f>
              <c:numCache>
                <c:formatCode>General</c:formatCode>
                <c:ptCount val="7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</c:numCache>
            </c:numRef>
          </c:xVal>
          <c:yVal>
            <c:numRef>
              <c:f>OLD_eCalc_data!$I$5:$I$11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</c:numCache>
            </c:numRef>
          </c:yVal>
          <c:smooth val="1"/>
        </c:ser>
        <c:ser>
          <c:idx val="4"/>
          <c:order val="4"/>
          <c:tx>
            <c:v>Test Results</c:v>
          </c:tx>
          <c:xVal>
            <c:numRef>
              <c:f>OLD_eCalc_data!$J$5:$J$6</c:f>
              <c:numCache>
                <c:formatCode>General</c:formatCode>
                <c:ptCount val="2"/>
                <c:pt idx="0">
                  <c:v>2970</c:v>
                </c:pt>
                <c:pt idx="1">
                  <c:v>2800</c:v>
                </c:pt>
              </c:numCache>
            </c:numRef>
          </c:xVal>
          <c:yVal>
            <c:numRef>
              <c:f>OLD_eCalc_data!$K$5:$K$6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yVal>
          <c:smooth val="1"/>
        </c:ser>
        <c:dLbls/>
        <c:axId val="74155136"/>
        <c:axId val="74157056"/>
      </c:scatterChart>
      <c:valAx>
        <c:axId val="74155136"/>
        <c:scaling>
          <c:orientation val="minMax"/>
          <c:max val="3000"/>
          <c:min val="2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Drone Weight (g)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157056"/>
        <c:crosses val="autoZero"/>
        <c:crossBetween val="midCat"/>
      </c:valAx>
      <c:valAx>
        <c:axId val="74157056"/>
        <c:scaling>
          <c:orientation val="minMax"/>
          <c:max val="1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15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011375714123174"/>
          <c:y val="0.51937683651612565"/>
          <c:w val="0.24170450940937291"/>
          <c:h val="0.27713277219657889"/>
        </c:manualLayout>
      </c:layout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40</xdr:row>
      <xdr:rowOff>123825</xdr:rowOff>
    </xdr:from>
    <xdr:to>
      <xdr:col>10</xdr:col>
      <xdr:colOff>1295400</xdr:colOff>
      <xdr:row>62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150720</xdr:colOff>
      <xdr:row>48</xdr:row>
      <xdr:rowOff>102534</xdr:rowOff>
    </xdr:from>
    <xdr:to>
      <xdr:col>6</xdr:col>
      <xdr:colOff>541245</xdr:colOff>
      <xdr:row>62</xdr:row>
      <xdr:rowOff>159684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24</xdr:row>
      <xdr:rowOff>123825</xdr:rowOff>
    </xdr:from>
    <xdr:to>
      <xdr:col>11</xdr:col>
      <xdr:colOff>238125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20</xdr:row>
      <xdr:rowOff>47624</xdr:rowOff>
    </xdr:from>
    <xdr:to>
      <xdr:col>8</xdr:col>
      <xdr:colOff>1533525</xdr:colOff>
      <xdr:row>41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11</xdr:row>
      <xdr:rowOff>152399</xdr:rowOff>
    </xdr:from>
    <xdr:to>
      <xdr:col>7</xdr:col>
      <xdr:colOff>1066800</xdr:colOff>
      <xdr:row>33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ecalc.ch/xcoptercalc.php?ecalc&amp;lang=en&amp;cooling=medium&amp;rotornumber=8&amp;config=coax&amp;weight=2628&amp;calc=auw&amp;elevation=1646&amp;airtemp=21&amp;qnh=830&amp;batteries=0&amp;battcap=10000&amp;battri=0.0019&amp;battv=3.768&amp;battccont=10&amp;battcmax=20&amp;battweight=201&amp;chargestate=0&amp;s=4&amp;p=1&amp;esc=max_20a&amp;motor=rctimer&amp;type=54%7Ca2830-12&amp;gear=1&amp;propeller=0&amp;propconst=1.21&amp;proptwist=0&amp;diameter=10&amp;pitch=4.7&amp;blades=2" TargetMode="External"/><Relationship Id="rId1" Type="http://schemas.openxmlformats.org/officeDocument/2006/relationships/hyperlink" Target="http://www.ecalc.ch/xcoptercalc.php?ecalc&amp;lang=en&amp;cooling=medium&amp;rotornumber=8&amp;config=coax&amp;weight=2560&amp;calc=auw&amp;elevation=1646&amp;airtemp=21&amp;qnh=830&amp;batteries=0&amp;battcap=10000&amp;battri=0.0019&amp;battv=3.768&amp;battccont=10&amp;battcmax=20&amp;battweight=201&amp;chargestate=0&amp;s=4&amp;p=1&amp;esc=max_20a&amp;motor=sunnysky&amp;type=63%7Cv2216-800&amp;gear=1&amp;propeller=0&amp;propconst=1.2&amp;proptwist=0&amp;diameter=11&amp;pitch=4.7&amp;blades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ecalc.ch/xcoptercalc.php?ecalc&amp;lang=en&amp;cooling=2.5&amp;rotornumber=8&amp;config=1&amp;weight=2340&amp;calc=auw&amp;elevation=1646&amp;airtemp=22&amp;qnh=1013&amp;batteries=0&amp;battcap=4200&amp;battri=0.0053&amp;battv=3.7&amp;battccont=25&amp;battcmax=35&amp;battweight=105&amp;chargestate=0&amp;s=3&amp;p=2&amp;esc=0&amp;esccont=20&amp;escmax=25&amp;escri=0.01&amp;escweight=21&amp;motor=rctimer&amp;type=54|a2830-12&amp;gear=1&amp;propeller=apc_electric_e&amp;diameter=10&amp;pitch=4.7&amp;blade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topLeftCell="A37" zoomScale="85" zoomScaleNormal="85" workbookViewId="0">
      <selection activeCell="D25" sqref="D25"/>
    </sheetView>
  </sheetViews>
  <sheetFormatPr defaultRowHeight="15"/>
  <cols>
    <col min="1" max="1" width="6.28515625" customWidth="1"/>
    <col min="2" max="2" width="55.85546875" customWidth="1"/>
    <col min="3" max="3" width="16" customWidth="1"/>
    <col min="4" max="4" width="16.7109375" customWidth="1"/>
    <col min="5" max="5" width="15.140625" bestFit="1" customWidth="1"/>
    <col min="6" max="6" width="15.42578125" bestFit="1" customWidth="1"/>
    <col min="7" max="7" width="15" bestFit="1" customWidth="1"/>
    <col min="8" max="8" width="15.28515625" bestFit="1" customWidth="1"/>
    <col min="10" max="10" width="14.42578125" bestFit="1" customWidth="1"/>
    <col min="11" max="11" width="20.5703125" bestFit="1" customWidth="1"/>
  </cols>
  <sheetData>
    <row r="1" spans="1:12" ht="19.5" thickBot="1">
      <c r="B1" s="50" t="s">
        <v>11</v>
      </c>
      <c r="E1" s="31" t="s">
        <v>63</v>
      </c>
      <c r="F1" s="42" t="s">
        <v>64</v>
      </c>
      <c r="G1" s="44" t="s">
        <v>65</v>
      </c>
      <c r="H1" s="43" t="s">
        <v>62</v>
      </c>
    </row>
    <row r="2" spans="1:12">
      <c r="D2" s="9" t="s">
        <v>27</v>
      </c>
      <c r="E2" s="69" t="s">
        <v>25</v>
      </c>
      <c r="F2" s="69"/>
      <c r="G2" s="69"/>
      <c r="H2" s="69"/>
    </row>
    <row r="3" spans="1:12" s="1" customFormat="1">
      <c r="B3" s="1" t="s">
        <v>10</v>
      </c>
      <c r="C3" s="29" t="s">
        <v>56</v>
      </c>
      <c r="D3" s="1" t="s">
        <v>9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8</v>
      </c>
      <c r="J3" s="1" t="s">
        <v>16</v>
      </c>
      <c r="K3" s="1" t="s">
        <v>17</v>
      </c>
      <c r="L3" s="1" t="s">
        <v>7</v>
      </c>
    </row>
    <row r="4" spans="1:12">
      <c r="A4" s="66" t="s">
        <v>12</v>
      </c>
      <c r="B4" s="4" t="s">
        <v>73</v>
      </c>
      <c r="C4" s="35">
        <f>C16-SUM(J5:J12)</f>
        <v>1062.8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35">
        <f t="shared" ref="J4:J11" si="0">C4*$I4</f>
        <v>1062.8</v>
      </c>
      <c r="K4" s="35">
        <f t="shared" ref="K4:K11" si="1">D4*$I4</f>
        <v>0</v>
      </c>
      <c r="L4" s="4" t="s">
        <v>6</v>
      </c>
    </row>
    <row r="5" spans="1:12">
      <c r="A5" s="67"/>
      <c r="B5" s="5" t="s">
        <v>92</v>
      </c>
      <c r="C5" s="5">
        <v>804</v>
      </c>
      <c r="D5" s="5"/>
      <c r="E5" s="5"/>
      <c r="F5" s="5"/>
      <c r="G5" s="5"/>
      <c r="H5" s="5"/>
      <c r="I5" s="5">
        <v>1</v>
      </c>
      <c r="J5" s="36">
        <f t="shared" si="0"/>
        <v>804</v>
      </c>
      <c r="K5" s="36">
        <f t="shared" si="1"/>
        <v>0</v>
      </c>
      <c r="L5" s="5" t="s">
        <v>91</v>
      </c>
    </row>
    <row r="6" spans="1:12">
      <c r="A6" s="67"/>
      <c r="B6" s="5" t="s">
        <v>5</v>
      </c>
      <c r="C6" s="8">
        <v>20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36">
        <f t="shared" si="0"/>
        <v>20</v>
      </c>
      <c r="K6" s="36">
        <f t="shared" si="1"/>
        <v>0</v>
      </c>
      <c r="L6" s="5"/>
    </row>
    <row r="7" spans="1:12">
      <c r="A7" s="67"/>
      <c r="B7" s="5" t="s">
        <v>4</v>
      </c>
      <c r="C7" s="5">
        <v>38</v>
      </c>
      <c r="D7" s="6">
        <v>0.5</v>
      </c>
      <c r="E7" s="5"/>
      <c r="F7" s="5"/>
      <c r="G7" s="5"/>
      <c r="H7" s="5"/>
      <c r="I7" s="5">
        <v>1</v>
      </c>
      <c r="J7" s="36">
        <f t="shared" si="0"/>
        <v>38</v>
      </c>
      <c r="K7" s="36">
        <f t="shared" si="1"/>
        <v>0.5</v>
      </c>
      <c r="L7" s="5" t="s">
        <v>3</v>
      </c>
    </row>
    <row r="8" spans="1:12">
      <c r="A8" s="67"/>
      <c r="B8" s="5" t="s">
        <v>19</v>
      </c>
      <c r="C8" s="5">
        <v>21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8</v>
      </c>
      <c r="J8" s="36">
        <f t="shared" si="0"/>
        <v>168</v>
      </c>
      <c r="K8" s="36">
        <f t="shared" si="1"/>
        <v>0</v>
      </c>
      <c r="L8" s="5" t="s">
        <v>26</v>
      </c>
    </row>
    <row r="9" spans="1:12">
      <c r="A9" s="67"/>
      <c r="B9" s="5" t="s">
        <v>20</v>
      </c>
      <c r="C9" s="5">
        <v>52</v>
      </c>
      <c r="D9" s="8">
        <v>70</v>
      </c>
      <c r="E9" s="8"/>
      <c r="F9" s="8"/>
      <c r="G9" s="8"/>
      <c r="H9" s="8"/>
      <c r="I9" s="5">
        <v>8</v>
      </c>
      <c r="J9" s="36">
        <f t="shared" si="0"/>
        <v>416</v>
      </c>
      <c r="K9" s="36">
        <f t="shared" si="1"/>
        <v>560</v>
      </c>
      <c r="L9" s="8" t="s">
        <v>100</v>
      </c>
    </row>
    <row r="10" spans="1:12">
      <c r="A10" s="67"/>
      <c r="B10" s="5" t="s">
        <v>74</v>
      </c>
      <c r="C10" s="5">
        <v>12</v>
      </c>
      <c r="D10" s="53">
        <v>0</v>
      </c>
      <c r="E10" s="5">
        <v>0</v>
      </c>
      <c r="F10" s="5">
        <v>0</v>
      </c>
      <c r="G10" s="5">
        <v>0</v>
      </c>
      <c r="H10" s="5">
        <v>0</v>
      </c>
      <c r="I10" s="5">
        <v>8</v>
      </c>
      <c r="J10" s="36">
        <f t="shared" si="0"/>
        <v>96</v>
      </c>
      <c r="K10" s="36">
        <f t="shared" si="1"/>
        <v>0</v>
      </c>
      <c r="L10" s="5"/>
    </row>
    <row r="11" spans="1:12">
      <c r="A11" s="67"/>
      <c r="B11" s="8" t="s">
        <v>28</v>
      </c>
      <c r="C11" s="8">
        <v>6.2</v>
      </c>
      <c r="D11" s="36">
        <f>AVERAGE(E11,F11)*AVERAGE(G11,H11)</f>
        <v>1.0125000000000002</v>
      </c>
      <c r="E11" s="8">
        <v>3.5</v>
      </c>
      <c r="F11" s="8">
        <v>10</v>
      </c>
      <c r="G11" s="8">
        <v>0.1</v>
      </c>
      <c r="H11" s="8">
        <v>0.2</v>
      </c>
      <c r="I11" s="5">
        <v>1</v>
      </c>
      <c r="J11" s="36">
        <f t="shared" si="0"/>
        <v>6.2</v>
      </c>
      <c r="K11" s="36">
        <f t="shared" si="1"/>
        <v>1.0125000000000002</v>
      </c>
      <c r="L11" s="5"/>
    </row>
    <row r="12" spans="1:12" s="54" customFormat="1">
      <c r="A12" s="67"/>
      <c r="B12" s="5" t="s">
        <v>14</v>
      </c>
      <c r="C12" s="5">
        <v>17</v>
      </c>
      <c r="D12" s="36">
        <f>AVERAGE(E12,F12)*AVERAGE(G12,H12)</f>
        <v>0.12442500000000002</v>
      </c>
      <c r="E12" s="8">
        <v>2.7</v>
      </c>
      <c r="F12" s="8">
        <v>3.6</v>
      </c>
      <c r="G12" s="8">
        <v>4.4999999999999998E-2</v>
      </c>
      <c r="H12" s="8">
        <v>3.4000000000000002E-2</v>
      </c>
      <c r="I12" s="5">
        <v>1</v>
      </c>
      <c r="J12" s="36">
        <f>C12*$I12</f>
        <v>17</v>
      </c>
      <c r="K12" s="36">
        <f>D12*$I12</f>
        <v>0.12442500000000002</v>
      </c>
      <c r="L12" s="5"/>
    </row>
    <row r="13" spans="1:12">
      <c r="A13" s="67"/>
    </row>
    <row r="14" spans="1:12">
      <c r="A14" s="68"/>
      <c r="B14" s="65" t="s">
        <v>94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A15" s="2"/>
      <c r="B15" s="3" t="s">
        <v>15</v>
      </c>
      <c r="C15" s="34">
        <f>SUM(J4:J14)</f>
        <v>2628</v>
      </c>
      <c r="D15" s="34">
        <f>SUM(K4:K14)</f>
        <v>561.63692500000002</v>
      </c>
    </row>
    <row r="16" spans="1:12">
      <c r="A16" s="2"/>
      <c r="B16" s="3" t="s">
        <v>18</v>
      </c>
      <c r="C16" s="34">
        <f>1824+C5</f>
        <v>2628</v>
      </c>
      <c r="E16">
        <f>C16-C15</f>
        <v>0</v>
      </c>
    </row>
    <row r="18" spans="1:14">
      <c r="A18" s="66" t="s">
        <v>13</v>
      </c>
      <c r="B18" s="4" t="s">
        <v>2</v>
      </c>
      <c r="C18" s="4">
        <v>77</v>
      </c>
      <c r="D18" s="35">
        <f>AVERAGE(E18,F18)*AVERAGE(G18,H18)</f>
        <v>5</v>
      </c>
      <c r="E18" s="4">
        <v>5</v>
      </c>
      <c r="F18" s="4">
        <v>5</v>
      </c>
      <c r="G18" s="4">
        <v>0</v>
      </c>
      <c r="H18" s="4">
        <v>2</v>
      </c>
      <c r="I18" s="4">
        <v>1</v>
      </c>
      <c r="J18" s="35">
        <f t="shared" ref="J18:K23" si="2">C18*$I18</f>
        <v>77</v>
      </c>
      <c r="K18" s="4">
        <f>D18*$I18</f>
        <v>5</v>
      </c>
      <c r="L18" s="4"/>
      <c r="M18" s="4"/>
    </row>
    <row r="19" spans="1:14">
      <c r="A19" s="67"/>
      <c r="B19" s="5" t="s">
        <v>69</v>
      </c>
      <c r="C19" s="5">
        <v>155</v>
      </c>
      <c r="D19" s="5">
        <v>2.5</v>
      </c>
      <c r="E19" s="5"/>
      <c r="F19" s="5"/>
      <c r="G19" s="5"/>
      <c r="H19" s="5"/>
      <c r="I19" s="5">
        <v>1</v>
      </c>
      <c r="J19" s="36">
        <f t="shared" si="2"/>
        <v>155</v>
      </c>
      <c r="K19" s="5">
        <f>D19*$I19</f>
        <v>2.5</v>
      </c>
      <c r="L19" s="5"/>
      <c r="M19" s="5"/>
    </row>
    <row r="20" spans="1:14">
      <c r="A20" s="67"/>
      <c r="B20" s="5" t="s">
        <v>1</v>
      </c>
      <c r="C20" s="5">
        <v>18</v>
      </c>
      <c r="D20" s="5">
        <f>5*0.115</f>
        <v>0.57500000000000007</v>
      </c>
      <c r="E20" s="5"/>
      <c r="F20" s="5"/>
      <c r="G20" s="5"/>
      <c r="H20" s="5"/>
      <c r="I20" s="5">
        <v>1</v>
      </c>
      <c r="J20" s="36">
        <f t="shared" si="2"/>
        <v>18</v>
      </c>
      <c r="K20" s="5">
        <f t="shared" si="2"/>
        <v>0.57500000000000007</v>
      </c>
      <c r="L20" s="5"/>
      <c r="M20" s="5"/>
    </row>
    <row r="21" spans="1:14">
      <c r="A21" s="67"/>
      <c r="B21" s="6" t="s">
        <v>0</v>
      </c>
      <c r="C21" s="6">
        <v>15</v>
      </c>
      <c r="D21" s="6">
        <v>0</v>
      </c>
      <c r="E21" s="5"/>
      <c r="F21" s="5"/>
      <c r="G21" s="5"/>
      <c r="H21" s="5"/>
      <c r="I21" s="5">
        <v>1</v>
      </c>
      <c r="J21" s="36">
        <f t="shared" si="2"/>
        <v>15</v>
      </c>
      <c r="K21" s="5">
        <f t="shared" si="2"/>
        <v>0</v>
      </c>
      <c r="L21" s="5"/>
      <c r="M21" s="5"/>
    </row>
    <row r="22" spans="1:14">
      <c r="A22" s="67"/>
      <c r="B22" s="8" t="s">
        <v>96</v>
      </c>
      <c r="C22" s="8">
        <v>35</v>
      </c>
      <c r="D22" s="5">
        <v>0</v>
      </c>
      <c r="E22" s="5"/>
      <c r="F22" s="5"/>
      <c r="G22" s="5"/>
      <c r="H22" s="5"/>
      <c r="I22" s="5">
        <v>4</v>
      </c>
      <c r="J22" s="36">
        <f t="shared" ref="J22:J30" si="3">C22*$I22</f>
        <v>140</v>
      </c>
      <c r="K22" s="5">
        <f t="shared" si="2"/>
        <v>0</v>
      </c>
      <c r="L22" s="5" t="s">
        <v>95</v>
      </c>
      <c r="M22" s="5"/>
    </row>
    <row r="23" spans="1:14">
      <c r="A23" s="67"/>
      <c r="B23" s="8" t="s">
        <v>75</v>
      </c>
      <c r="C23" s="8">
        <v>58</v>
      </c>
      <c r="D23" s="8">
        <v>0</v>
      </c>
      <c r="E23" s="5"/>
      <c r="F23" s="5"/>
      <c r="G23" s="5"/>
      <c r="H23" s="5"/>
      <c r="I23" s="8">
        <v>1</v>
      </c>
      <c r="J23" s="36">
        <f t="shared" si="3"/>
        <v>58</v>
      </c>
      <c r="K23" s="8">
        <f t="shared" si="2"/>
        <v>0</v>
      </c>
      <c r="L23" s="5" t="s">
        <v>55</v>
      </c>
      <c r="M23" s="5"/>
    </row>
    <row r="24" spans="1:14">
      <c r="A24" s="67"/>
      <c r="B24" s="5" t="s">
        <v>57</v>
      </c>
      <c r="C24" s="8">
        <v>33</v>
      </c>
      <c r="D24" s="8"/>
      <c r="E24" s="5"/>
      <c r="F24" s="5"/>
      <c r="G24" s="5"/>
      <c r="H24" s="5"/>
      <c r="I24" s="5">
        <v>1</v>
      </c>
      <c r="J24" s="36">
        <f t="shared" si="3"/>
        <v>33</v>
      </c>
      <c r="K24" s="8"/>
      <c r="L24" s="5" t="s">
        <v>93</v>
      </c>
      <c r="M24" s="5"/>
    </row>
    <row r="25" spans="1:14">
      <c r="A25" s="67"/>
      <c r="B25" s="8" t="s">
        <v>66</v>
      </c>
      <c r="C25" s="8">
        <v>16</v>
      </c>
      <c r="D25" s="8"/>
      <c r="E25" s="5"/>
      <c r="F25" s="5"/>
      <c r="G25" s="5"/>
      <c r="H25" s="5"/>
      <c r="I25" s="8">
        <v>1</v>
      </c>
      <c r="J25" s="36">
        <f t="shared" si="3"/>
        <v>16</v>
      </c>
      <c r="K25" s="8"/>
      <c r="L25" s="5" t="s">
        <v>93</v>
      </c>
      <c r="M25" s="5"/>
    </row>
    <row r="26" spans="1:14">
      <c r="A26" s="67"/>
      <c r="B26" s="8" t="s">
        <v>67</v>
      </c>
      <c r="C26" s="8">
        <v>16</v>
      </c>
      <c r="D26" s="8"/>
      <c r="E26" s="5"/>
      <c r="F26" s="5"/>
      <c r="G26" s="5"/>
      <c r="H26" s="5"/>
      <c r="I26" s="8">
        <v>1</v>
      </c>
      <c r="J26" s="36">
        <f t="shared" si="3"/>
        <v>16</v>
      </c>
      <c r="K26" s="8"/>
      <c r="L26" s="5" t="s">
        <v>93</v>
      </c>
      <c r="M26" s="5"/>
    </row>
    <row r="27" spans="1:14">
      <c r="A27" s="67"/>
      <c r="B27" s="8" t="s">
        <v>68</v>
      </c>
      <c r="C27" s="8">
        <v>14</v>
      </c>
      <c r="D27" s="8"/>
      <c r="E27" s="5"/>
      <c r="F27" s="5"/>
      <c r="G27" s="5"/>
      <c r="H27" s="5"/>
      <c r="I27" s="8">
        <v>1</v>
      </c>
      <c r="J27" s="36">
        <f t="shared" si="3"/>
        <v>14</v>
      </c>
      <c r="K27" s="8"/>
      <c r="L27" s="5"/>
      <c r="M27" s="5"/>
    </row>
    <row r="28" spans="1:14">
      <c r="A28" s="67"/>
      <c r="B28" s="5" t="s">
        <v>70</v>
      </c>
      <c r="C28" s="8">
        <v>28</v>
      </c>
      <c r="D28" s="5"/>
      <c r="E28" s="5"/>
      <c r="F28" s="5"/>
      <c r="G28" s="5"/>
      <c r="H28" s="5"/>
      <c r="I28" s="8">
        <v>1</v>
      </c>
      <c r="J28" s="36">
        <f t="shared" si="3"/>
        <v>28</v>
      </c>
      <c r="K28" s="5"/>
      <c r="L28" s="5"/>
      <c r="M28" s="5"/>
    </row>
    <row r="29" spans="1:14">
      <c r="A29" s="32"/>
      <c r="B29" s="8" t="s">
        <v>71</v>
      </c>
      <c r="C29" s="8">
        <v>9</v>
      </c>
      <c r="D29" s="5"/>
      <c r="E29" s="5"/>
      <c r="F29" s="5"/>
      <c r="G29" s="5"/>
      <c r="H29" s="5"/>
      <c r="I29" s="8">
        <v>1</v>
      </c>
      <c r="J29" s="36">
        <f t="shared" si="3"/>
        <v>9</v>
      </c>
      <c r="K29" s="5"/>
      <c r="L29" s="5"/>
      <c r="M29" s="5"/>
      <c r="N29" s="5"/>
    </row>
    <row r="30" spans="1:14">
      <c r="A30" s="33"/>
      <c r="B30" s="45" t="s">
        <v>97</v>
      </c>
      <c r="C30" s="45">
        <v>14</v>
      </c>
      <c r="D30" s="7"/>
      <c r="E30" s="7"/>
      <c r="F30" s="7"/>
      <c r="G30" s="7"/>
      <c r="H30" s="7"/>
      <c r="I30" s="45">
        <v>1</v>
      </c>
      <c r="J30" s="37">
        <f t="shared" si="3"/>
        <v>14</v>
      </c>
      <c r="K30" s="7"/>
      <c r="L30" s="7"/>
      <c r="M30" s="7"/>
    </row>
    <row r="31" spans="1:14">
      <c r="A31" s="32"/>
      <c r="B31" s="5"/>
      <c r="C31" s="5"/>
      <c r="D31" s="5"/>
      <c r="E31" s="5"/>
      <c r="F31" s="5"/>
      <c r="G31" s="5"/>
      <c r="H31" s="5"/>
      <c r="I31" s="8"/>
      <c r="J31" s="8"/>
      <c r="K31" s="5"/>
      <c r="L31" s="5"/>
      <c r="M31" s="5"/>
    </row>
    <row r="32" spans="1:14">
      <c r="B32" s="47" t="s">
        <v>15</v>
      </c>
      <c r="C32" s="38">
        <f>SUM(J18:J30)</f>
        <v>593</v>
      </c>
      <c r="D32" s="48">
        <f>SUM(K18:K28)</f>
        <v>8.0749999999999993</v>
      </c>
      <c r="F32" s="72"/>
      <c r="G32" s="5"/>
      <c r="H32" s="5"/>
      <c r="I32" s="8"/>
      <c r="J32" s="5"/>
      <c r="K32" s="5"/>
      <c r="L32" s="5"/>
      <c r="M32" s="5"/>
    </row>
    <row r="33" spans="1:13">
      <c r="B33" s="22" t="s">
        <v>47</v>
      </c>
      <c r="C33" s="38">
        <f>C15+C32</f>
        <v>3221</v>
      </c>
      <c r="F33" s="72"/>
      <c r="G33" s="5"/>
      <c r="H33" s="5"/>
      <c r="I33" s="8"/>
      <c r="J33" s="5"/>
      <c r="K33" s="46"/>
      <c r="L33" s="5"/>
      <c r="M33" s="5"/>
    </row>
    <row r="34" spans="1:13">
      <c r="B34" s="23" t="s">
        <v>48</v>
      </c>
      <c r="C34" s="38">
        <f>C33-C5</f>
        <v>2417</v>
      </c>
      <c r="F34" s="72"/>
      <c r="G34" s="5"/>
      <c r="H34" s="5"/>
      <c r="I34" s="5"/>
      <c r="J34" s="5"/>
      <c r="K34" s="5"/>
      <c r="L34" s="5"/>
      <c r="M34" s="5"/>
    </row>
    <row r="35" spans="1:13">
      <c r="B35" s="27" t="s">
        <v>49</v>
      </c>
      <c r="C35" s="39"/>
      <c r="F35" s="72"/>
      <c r="G35" s="5"/>
      <c r="H35" s="5"/>
      <c r="I35" s="5"/>
      <c r="J35" s="5"/>
      <c r="K35" s="5"/>
      <c r="L35" s="5"/>
      <c r="M35" s="5"/>
    </row>
    <row r="36" spans="1:13">
      <c r="B36" s="8"/>
      <c r="C36" s="5"/>
    </row>
    <row r="37" spans="1:13">
      <c r="A37" s="15" t="s">
        <v>53</v>
      </c>
      <c r="C37" s="5"/>
      <c r="D37" s="5"/>
    </row>
    <row r="38" spans="1:13">
      <c r="A38" s="15"/>
      <c r="B38" s="15" t="s">
        <v>60</v>
      </c>
      <c r="C38" s="5"/>
      <c r="D38" s="5"/>
      <c r="E38" s="15"/>
    </row>
    <row r="39" spans="1:13">
      <c r="B39" s="24" t="s">
        <v>10</v>
      </c>
      <c r="C39" s="26" t="s">
        <v>44</v>
      </c>
      <c r="D39" s="19" t="s">
        <v>7</v>
      </c>
    </row>
    <row r="40" spans="1:13">
      <c r="B40" s="25" t="s">
        <v>46</v>
      </c>
      <c r="C40" s="36">
        <f>C15-C5</f>
        <v>1824</v>
      </c>
      <c r="D40" s="20"/>
    </row>
    <row r="41" spans="1:13">
      <c r="B41" s="25" t="s">
        <v>45</v>
      </c>
      <c r="C41" s="36">
        <f>C5</f>
        <v>804</v>
      </c>
      <c r="D41" s="20"/>
    </row>
    <row r="42" spans="1:13">
      <c r="B42" s="25" t="s">
        <v>50</v>
      </c>
      <c r="C42" s="36">
        <f>SUM(J19:J21)</f>
        <v>188</v>
      </c>
      <c r="D42" s="20" t="s">
        <v>76</v>
      </c>
    </row>
    <row r="43" spans="1:13">
      <c r="B43" s="25" t="s">
        <v>51</v>
      </c>
      <c r="C43" s="36">
        <f>J18</f>
        <v>77</v>
      </c>
      <c r="D43" s="20"/>
    </row>
    <row r="44" spans="1:13">
      <c r="B44" s="25" t="s">
        <v>77</v>
      </c>
      <c r="C44" s="36">
        <f>J22</f>
        <v>140</v>
      </c>
      <c r="D44" s="20"/>
    </row>
    <row r="45" spans="1:13">
      <c r="B45" s="25" t="s">
        <v>61</v>
      </c>
      <c r="C45" s="36">
        <f>SUM(J23:J30)</f>
        <v>188</v>
      </c>
      <c r="D45" s="20"/>
    </row>
    <row r="46" spans="1:13">
      <c r="B46" s="25"/>
      <c r="C46" s="8"/>
      <c r="D46" s="20"/>
      <c r="E46" s="18"/>
      <c r="F46" s="5"/>
    </row>
    <row r="47" spans="1:13">
      <c r="B47" s="73" t="s">
        <v>54</v>
      </c>
      <c r="C47" s="37">
        <f>SUM(C40:C46)</f>
        <v>3221</v>
      </c>
      <c r="D47" s="7"/>
      <c r="E47" s="18"/>
      <c r="F47" s="5"/>
      <c r="G47" s="5"/>
    </row>
    <row r="48" spans="1:13">
      <c r="D48" s="5"/>
      <c r="E48" s="5"/>
      <c r="F48" s="5"/>
      <c r="G48" s="5"/>
    </row>
    <row r="49" spans="2:6">
      <c r="B49" s="28"/>
      <c r="C49" s="5"/>
      <c r="D49" s="5"/>
      <c r="E49" s="5"/>
      <c r="F49" s="5"/>
    </row>
    <row r="50" spans="2:6">
      <c r="F50" s="5"/>
    </row>
    <row r="51" spans="2:6">
      <c r="B51" s="15" t="s">
        <v>32</v>
      </c>
    </row>
    <row r="54" spans="2:6" ht="15.75" thickBot="1"/>
    <row r="55" spans="2:6">
      <c r="B55" s="14" t="s">
        <v>29</v>
      </c>
      <c r="C55" s="13"/>
    </row>
    <row r="56" spans="2:6">
      <c r="B56" s="10" t="s">
        <v>10</v>
      </c>
      <c r="C56" s="11" t="s">
        <v>30</v>
      </c>
    </row>
    <row r="57" spans="2:6">
      <c r="B57" s="10" t="s">
        <v>31</v>
      </c>
      <c r="C57" s="40">
        <f>K9</f>
        <v>560</v>
      </c>
    </row>
    <row r="58" spans="2:6" ht="15.75" thickBot="1">
      <c r="B58" s="12" t="s">
        <v>52</v>
      </c>
      <c r="C58" s="41">
        <f>SUM(K11,K12,K18,K19,K20,K21,K7)</f>
        <v>9.711924999999999</v>
      </c>
    </row>
    <row r="60" spans="2:6">
      <c r="B60" t="s">
        <v>78</v>
      </c>
      <c r="C60">
        <f>100*C58/SUM(C57:C58)</f>
        <v>1.7047080417001979</v>
      </c>
    </row>
    <row r="64" spans="2:6" s="49" customFormat="1" ht="15.75" thickBot="1"/>
    <row r="65" ht="15.75" thickTop="1"/>
  </sheetData>
  <mergeCells count="3">
    <mergeCell ref="A4:A14"/>
    <mergeCell ref="A18:A28"/>
    <mergeCell ref="E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16" zoomScale="85" zoomScaleNormal="85" workbookViewId="0">
      <selection activeCell="M32" sqref="M32"/>
    </sheetView>
  </sheetViews>
  <sheetFormatPr defaultRowHeight="15"/>
  <cols>
    <col min="1" max="1" width="6.5703125" customWidth="1"/>
    <col min="2" max="2" width="59" bestFit="1" customWidth="1"/>
    <col min="3" max="3" width="14.85546875" bestFit="1" customWidth="1"/>
    <col min="4" max="4" width="7.28515625" customWidth="1"/>
    <col min="5" max="5" width="14.7109375" customWidth="1"/>
  </cols>
  <sheetData>
    <row r="1" spans="1:5" ht="18.75">
      <c r="B1" s="50" t="s">
        <v>98</v>
      </c>
    </row>
    <row r="3" spans="1:5">
      <c r="A3" s="29"/>
      <c r="B3" s="62" t="s">
        <v>10</v>
      </c>
      <c r="C3" s="62" t="s">
        <v>88</v>
      </c>
      <c r="D3" s="61" t="s">
        <v>8</v>
      </c>
      <c r="E3" s="62" t="s">
        <v>34</v>
      </c>
    </row>
    <row r="4" spans="1:5">
      <c r="A4" s="66"/>
      <c r="B4" t="s">
        <v>90</v>
      </c>
      <c r="C4">
        <f>2560-C5</f>
        <v>1756</v>
      </c>
      <c r="D4">
        <v>1</v>
      </c>
      <c r="E4" s="63">
        <f>D4*C4</f>
        <v>1756</v>
      </c>
    </row>
    <row r="5" spans="1:5">
      <c r="A5" s="67"/>
      <c r="B5" s="5" t="s">
        <v>89</v>
      </c>
      <c r="C5" s="5">
        <v>804</v>
      </c>
      <c r="D5">
        <v>1</v>
      </c>
      <c r="E5" s="63">
        <f>D5*C5</f>
        <v>804</v>
      </c>
    </row>
    <row r="6" spans="1:5">
      <c r="A6" s="68"/>
      <c r="B6" s="7"/>
      <c r="C6" s="7"/>
      <c r="D6" s="7"/>
      <c r="E6" s="64"/>
    </row>
    <row r="7" spans="1:5">
      <c r="A7" s="51"/>
      <c r="B7" s="3" t="s">
        <v>15</v>
      </c>
      <c r="C7" s="34">
        <f>SUM(E4:E5)</f>
        <v>2560</v>
      </c>
    </row>
    <row r="8" spans="1:5">
      <c r="A8" s="51"/>
      <c r="B8" s="3" t="s">
        <v>18</v>
      </c>
      <c r="C8" s="60"/>
    </row>
    <row r="9" spans="1:5">
      <c r="D9" s="7"/>
      <c r="E9" s="7"/>
    </row>
    <row r="10" spans="1:5">
      <c r="A10" s="66" t="s">
        <v>13</v>
      </c>
      <c r="B10" s="4" t="s">
        <v>2</v>
      </c>
      <c r="C10" s="4">
        <v>77</v>
      </c>
      <c r="D10">
        <v>1</v>
      </c>
      <c r="E10" s="63">
        <f>D10*C10</f>
        <v>77</v>
      </c>
    </row>
    <row r="11" spans="1:5">
      <c r="A11" s="67"/>
      <c r="B11" s="5" t="s">
        <v>69</v>
      </c>
      <c r="C11" s="5">
        <v>155</v>
      </c>
      <c r="D11">
        <v>1</v>
      </c>
      <c r="E11" s="63">
        <f t="shared" ref="E11:E22" si="0">D11*C11</f>
        <v>155</v>
      </c>
    </row>
    <row r="12" spans="1:5">
      <c r="A12" s="67"/>
      <c r="B12" s="5" t="s">
        <v>1</v>
      </c>
      <c r="C12" s="5">
        <v>18</v>
      </c>
      <c r="D12">
        <v>1</v>
      </c>
      <c r="E12" s="63">
        <f t="shared" si="0"/>
        <v>18</v>
      </c>
    </row>
    <row r="13" spans="1:5">
      <c r="A13" s="67"/>
      <c r="B13" s="6" t="s">
        <v>0</v>
      </c>
      <c r="C13" s="6">
        <v>15</v>
      </c>
      <c r="D13">
        <v>1</v>
      </c>
      <c r="E13" s="63">
        <f t="shared" si="0"/>
        <v>15</v>
      </c>
    </row>
    <row r="14" spans="1:5">
      <c r="A14" s="67"/>
      <c r="B14" s="8" t="s">
        <v>96</v>
      </c>
      <c r="C14" s="8">
        <v>35</v>
      </c>
      <c r="D14">
        <v>4</v>
      </c>
      <c r="E14" s="63">
        <f t="shared" si="0"/>
        <v>140</v>
      </c>
    </row>
    <row r="15" spans="1:5">
      <c r="A15" s="67"/>
      <c r="B15" s="8" t="s">
        <v>75</v>
      </c>
      <c r="C15" s="8">
        <v>58</v>
      </c>
      <c r="D15">
        <v>1</v>
      </c>
      <c r="E15" s="63">
        <f t="shared" si="0"/>
        <v>58</v>
      </c>
    </row>
    <row r="16" spans="1:5">
      <c r="A16" s="67"/>
      <c r="B16" s="5" t="s">
        <v>57</v>
      </c>
      <c r="C16" s="8">
        <v>33</v>
      </c>
      <c r="D16">
        <v>1</v>
      </c>
      <c r="E16" s="63">
        <f t="shared" si="0"/>
        <v>33</v>
      </c>
    </row>
    <row r="17" spans="1:5">
      <c r="A17" s="67"/>
      <c r="B17" s="8" t="s">
        <v>66</v>
      </c>
      <c r="C17" s="8">
        <v>16</v>
      </c>
      <c r="D17">
        <v>1</v>
      </c>
      <c r="E17" s="63">
        <f t="shared" si="0"/>
        <v>16</v>
      </c>
    </row>
    <row r="18" spans="1:5">
      <c r="A18" s="67"/>
      <c r="B18" s="8" t="s">
        <v>67</v>
      </c>
      <c r="C18" s="8">
        <v>16</v>
      </c>
      <c r="D18">
        <v>1</v>
      </c>
      <c r="E18" s="63">
        <f t="shared" si="0"/>
        <v>16</v>
      </c>
    </row>
    <row r="19" spans="1:5">
      <c r="A19" s="67"/>
      <c r="B19" s="8" t="s">
        <v>68</v>
      </c>
      <c r="C19" s="8">
        <v>14</v>
      </c>
      <c r="D19">
        <v>1</v>
      </c>
      <c r="E19" s="63">
        <f t="shared" si="0"/>
        <v>14</v>
      </c>
    </row>
    <row r="20" spans="1:5">
      <c r="A20" s="67"/>
      <c r="B20" s="5" t="s">
        <v>70</v>
      </c>
      <c r="C20" s="6">
        <v>20</v>
      </c>
      <c r="D20">
        <v>1</v>
      </c>
      <c r="E20" s="63">
        <f t="shared" si="0"/>
        <v>20</v>
      </c>
    </row>
    <row r="21" spans="1:5">
      <c r="A21" s="51"/>
      <c r="B21" s="8" t="s">
        <v>71</v>
      </c>
      <c r="C21" s="8">
        <v>9</v>
      </c>
      <c r="D21">
        <v>1</v>
      </c>
      <c r="E21" s="63">
        <f t="shared" si="0"/>
        <v>9</v>
      </c>
    </row>
    <row r="22" spans="1:5">
      <c r="A22" s="52"/>
      <c r="B22" s="45" t="s">
        <v>72</v>
      </c>
      <c r="C22" s="30">
        <v>15</v>
      </c>
      <c r="D22" s="7">
        <v>1</v>
      </c>
      <c r="E22" s="64">
        <f t="shared" si="0"/>
        <v>15</v>
      </c>
    </row>
    <row r="23" spans="1:5">
      <c r="A23" s="51"/>
      <c r="B23" s="5"/>
      <c r="C23" s="5"/>
    </row>
    <row r="24" spans="1:5">
      <c r="B24" s="47" t="s">
        <v>15</v>
      </c>
      <c r="C24" s="38">
        <f>SUM(E10:E22)</f>
        <v>586</v>
      </c>
    </row>
    <row r="25" spans="1:5">
      <c r="B25" s="22" t="s">
        <v>47</v>
      </c>
      <c r="C25" s="38">
        <f>C7+C24</f>
        <v>3146</v>
      </c>
    </row>
    <row r="26" spans="1:5">
      <c r="B26" s="23" t="s">
        <v>48</v>
      </c>
      <c r="C26" s="38">
        <f>C25-C5</f>
        <v>2342</v>
      </c>
    </row>
    <row r="27" spans="1:5">
      <c r="B27" s="27" t="s">
        <v>49</v>
      </c>
      <c r="C27" s="39"/>
    </row>
    <row r="32" spans="1:5">
      <c r="A32" s="15" t="s">
        <v>53</v>
      </c>
      <c r="C32" s="5"/>
      <c r="D32" s="5"/>
    </row>
    <row r="33" spans="1:4">
      <c r="A33" s="15"/>
      <c r="B33" s="15" t="s">
        <v>60</v>
      </c>
      <c r="C33" s="5"/>
      <c r="D33" s="5"/>
    </row>
    <row r="34" spans="1:4">
      <c r="B34" s="24" t="s">
        <v>10</v>
      </c>
      <c r="C34" s="26" t="s">
        <v>44</v>
      </c>
      <c r="D34" s="19" t="s">
        <v>7</v>
      </c>
    </row>
    <row r="35" spans="1:4">
      <c r="B35" s="25" t="s">
        <v>46</v>
      </c>
      <c r="C35" s="36">
        <f>C7-C5</f>
        <v>1756</v>
      </c>
      <c r="D35" s="20"/>
    </row>
    <row r="36" spans="1:4">
      <c r="B36" s="25" t="s">
        <v>45</v>
      </c>
      <c r="C36" s="36">
        <f>C5</f>
        <v>804</v>
      </c>
      <c r="D36" s="20"/>
    </row>
    <row r="37" spans="1:4">
      <c r="B37" s="25" t="s">
        <v>50</v>
      </c>
      <c r="C37" s="36">
        <f>E11+E12+E13</f>
        <v>188</v>
      </c>
      <c r="D37" s="20" t="s">
        <v>76</v>
      </c>
    </row>
    <row r="38" spans="1:4">
      <c r="B38" s="25" t="s">
        <v>51</v>
      </c>
      <c r="C38" s="36">
        <f>E10</f>
        <v>77</v>
      </c>
      <c r="D38" s="20"/>
    </row>
    <row r="39" spans="1:4">
      <c r="B39" s="25" t="s">
        <v>77</v>
      </c>
      <c r="C39" s="36">
        <f>E14</f>
        <v>140</v>
      </c>
      <c r="D39" s="20"/>
    </row>
    <row r="40" spans="1:4">
      <c r="B40" s="25" t="s">
        <v>61</v>
      </c>
      <c r="C40" s="36">
        <f>SUM(E15:E22)</f>
        <v>181</v>
      </c>
      <c r="D40" s="20"/>
    </row>
    <row r="41" spans="1:4">
      <c r="B41" s="25"/>
      <c r="C41" s="8"/>
      <c r="D41" s="20"/>
    </row>
    <row r="42" spans="1:4">
      <c r="B42" s="28" t="s">
        <v>54</v>
      </c>
      <c r="C42" s="36">
        <f>SUM(C35:C41)</f>
        <v>3146</v>
      </c>
      <c r="D42" s="7"/>
    </row>
  </sheetData>
  <mergeCells count="2">
    <mergeCell ref="A4:A6"/>
    <mergeCell ref="A10:A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topLeftCell="A13" workbookViewId="0">
      <selection activeCell="K21" sqref="K21"/>
    </sheetView>
  </sheetViews>
  <sheetFormatPr defaultRowHeight="15"/>
  <cols>
    <col min="1" max="1" width="21.7109375" bestFit="1" customWidth="1"/>
    <col min="2" max="2" width="12.28515625" bestFit="1" customWidth="1"/>
    <col min="3" max="3" width="16" customWidth="1"/>
    <col min="4" max="4" width="17" bestFit="1" customWidth="1"/>
    <col min="5" max="5" width="15.140625" bestFit="1" customWidth="1"/>
    <col min="6" max="6" width="3.5703125" customWidth="1"/>
    <col min="7" max="7" width="18.42578125" bestFit="1" customWidth="1"/>
    <col min="8" max="8" width="3.7109375" customWidth="1"/>
    <col min="9" max="9" width="12.140625" customWidth="1"/>
    <col min="10" max="10" width="7.5703125" customWidth="1"/>
    <col min="11" max="11" width="11.140625" customWidth="1"/>
    <col min="12" max="12" width="6.5703125" customWidth="1"/>
    <col min="13" max="13" width="17.85546875" bestFit="1" customWidth="1"/>
    <col min="14" max="14" width="17" bestFit="1" customWidth="1"/>
  </cols>
  <sheetData>
    <row r="1" spans="1:12" ht="20.25" customHeight="1">
      <c r="A1" s="16" t="s">
        <v>81</v>
      </c>
    </row>
    <row r="2" spans="1:12">
      <c r="A2" s="55">
        <v>42124</v>
      </c>
      <c r="B2" t="s">
        <v>99</v>
      </c>
    </row>
    <row r="3" spans="1:12">
      <c r="B3" s="17"/>
    </row>
    <row r="4" spans="1:12">
      <c r="A4" t="s">
        <v>38</v>
      </c>
      <c r="B4" s="17"/>
    </row>
    <row r="5" spans="1:12" ht="13.5" customHeight="1">
      <c r="A5" t="s">
        <v>79</v>
      </c>
      <c r="B5" s="17" t="s">
        <v>102</v>
      </c>
      <c r="C5" s="74"/>
    </row>
    <row r="6" spans="1:12">
      <c r="A6" t="s">
        <v>80</v>
      </c>
      <c r="B6" s="17" t="s">
        <v>101</v>
      </c>
    </row>
    <row r="7" spans="1:12">
      <c r="H7" s="5"/>
    </row>
    <row r="8" spans="1:12">
      <c r="B8" s="70" t="s">
        <v>82</v>
      </c>
      <c r="C8" s="71"/>
      <c r="D8" s="70" t="s">
        <v>83</v>
      </c>
      <c r="E8" s="71"/>
      <c r="G8" s="79" t="s">
        <v>41</v>
      </c>
      <c r="H8" s="18"/>
      <c r="I8" s="82" t="s">
        <v>105</v>
      </c>
      <c r="J8" s="83"/>
      <c r="K8" s="83"/>
      <c r="L8" s="84"/>
    </row>
    <row r="9" spans="1:12">
      <c r="B9" s="18" t="s">
        <v>34</v>
      </c>
      <c r="C9" s="20" t="s">
        <v>84</v>
      </c>
      <c r="D9" s="18" t="s">
        <v>34</v>
      </c>
      <c r="E9" s="20" t="s">
        <v>84</v>
      </c>
      <c r="G9" s="18">
        <v>10</v>
      </c>
      <c r="H9" s="18"/>
      <c r="I9" s="79" t="s">
        <v>103</v>
      </c>
      <c r="J9" s="19" t="s">
        <v>42</v>
      </c>
      <c r="K9" s="79" t="s">
        <v>87</v>
      </c>
      <c r="L9" s="19" t="s">
        <v>42</v>
      </c>
    </row>
    <row r="10" spans="1:12">
      <c r="B10" s="18">
        <v>2628</v>
      </c>
      <c r="C10" s="20">
        <v>13.5</v>
      </c>
      <c r="D10" s="18">
        <v>2560</v>
      </c>
      <c r="E10" s="20">
        <v>14.8</v>
      </c>
      <c r="G10" s="18">
        <v>10</v>
      </c>
      <c r="H10" s="18"/>
      <c r="I10" s="18">
        <v>3221</v>
      </c>
      <c r="J10" s="20">
        <v>0</v>
      </c>
      <c r="K10" s="18">
        <v>3146</v>
      </c>
      <c r="L10" s="20">
        <v>0</v>
      </c>
    </row>
    <row r="11" spans="1:12">
      <c r="B11" s="18">
        <v>2800</v>
      </c>
      <c r="C11" s="20">
        <v>12.4</v>
      </c>
      <c r="D11" s="18">
        <v>2800</v>
      </c>
      <c r="E11" s="20">
        <v>13.1</v>
      </c>
      <c r="G11" s="77">
        <v>10</v>
      </c>
      <c r="H11" s="18"/>
      <c r="I11" s="56">
        <v>3221</v>
      </c>
      <c r="J11" s="57">
        <v>10.199999999999999</v>
      </c>
      <c r="K11" s="80">
        <v>3146</v>
      </c>
      <c r="L11" s="81">
        <v>11.2</v>
      </c>
    </row>
    <row r="12" spans="1:12">
      <c r="B12" s="18">
        <v>3000</v>
      </c>
      <c r="C12" s="20">
        <v>11.3</v>
      </c>
      <c r="D12" s="18">
        <v>3000</v>
      </c>
      <c r="E12" s="20">
        <v>12</v>
      </c>
      <c r="G12" s="77">
        <v>10</v>
      </c>
      <c r="H12" s="5"/>
    </row>
    <row r="13" spans="1:12">
      <c r="B13" s="58">
        <v>3200</v>
      </c>
      <c r="C13" s="59">
        <v>10.3</v>
      </c>
      <c r="D13" s="18">
        <v>3200</v>
      </c>
      <c r="E13" s="20">
        <v>11</v>
      </c>
      <c r="G13" s="77">
        <v>10</v>
      </c>
      <c r="H13" s="18"/>
      <c r="I13" s="82" t="s">
        <v>104</v>
      </c>
      <c r="J13" s="83"/>
      <c r="K13" s="83"/>
      <c r="L13" s="84"/>
    </row>
    <row r="14" spans="1:12">
      <c r="B14" s="18">
        <v>3400</v>
      </c>
      <c r="C14" s="20">
        <v>9.4</v>
      </c>
      <c r="D14" s="58">
        <v>3400</v>
      </c>
      <c r="E14" s="59">
        <v>10.1</v>
      </c>
      <c r="G14" s="77">
        <v>10</v>
      </c>
      <c r="H14" s="18"/>
      <c r="I14" s="70" t="s">
        <v>86</v>
      </c>
      <c r="J14" s="71"/>
      <c r="K14" s="70" t="s">
        <v>106</v>
      </c>
      <c r="L14" s="71"/>
    </row>
    <row r="15" spans="1:12">
      <c r="B15" s="18">
        <v>4000</v>
      </c>
      <c r="C15" s="20">
        <v>7.3</v>
      </c>
      <c r="D15" s="18">
        <v>4000</v>
      </c>
      <c r="E15" s="20">
        <v>7.9</v>
      </c>
      <c r="G15" s="77">
        <v>10</v>
      </c>
      <c r="H15" s="18"/>
      <c r="I15" s="18" t="s">
        <v>107</v>
      </c>
      <c r="J15" s="20" t="s">
        <v>42</v>
      </c>
      <c r="K15" s="18" t="s">
        <v>107</v>
      </c>
      <c r="L15" s="20" t="s">
        <v>42</v>
      </c>
    </row>
    <row r="16" spans="1:12">
      <c r="B16" s="75">
        <v>4400</v>
      </c>
      <c r="C16" s="76">
        <v>6.3</v>
      </c>
      <c r="D16" s="18">
        <v>4800</v>
      </c>
      <c r="E16" s="20">
        <v>5.9</v>
      </c>
      <c r="G16" s="78">
        <v>10</v>
      </c>
      <c r="H16" s="18"/>
      <c r="I16" s="56"/>
      <c r="J16" s="57"/>
      <c r="K16" s="56"/>
      <c r="L16" s="57"/>
    </row>
    <row r="17" spans="2:8">
      <c r="B17" s="56"/>
      <c r="C17" s="57"/>
      <c r="D17" s="56"/>
      <c r="E17" s="57"/>
      <c r="H17" s="5"/>
    </row>
    <row r="18" spans="2:8">
      <c r="B18" t="s">
        <v>85</v>
      </c>
    </row>
  </sheetData>
  <mergeCells count="6">
    <mergeCell ref="B8:C8"/>
    <mergeCell ref="D8:E8"/>
    <mergeCell ref="I14:J14"/>
    <mergeCell ref="I8:L8"/>
    <mergeCell ref="I13:L13"/>
    <mergeCell ref="K14:L14"/>
  </mergeCells>
  <hyperlinks>
    <hyperlink ref="B6" r:id="rId1" display="http://www.ecalc.ch/xcoptercalc.php?ecalc&amp;lang=en&amp;cooling=medium&amp;rotornumber=8&amp;config=coax&amp;weight=2560&amp;calc=auw&amp;elevation=1646&amp;airtemp=21&amp;qnh=830&amp;batteries=0&amp;battcap=10000&amp;battri=0.0019&amp;battv=3.768&amp;battccont=10&amp;battcmax=20&amp;battweight=201&amp;chargestate=0&amp;s=4&amp;p=1&amp;esc=max_20a&amp;motor=sunnysky&amp;type=63%7Cv2216-800&amp;gear=1&amp;propeller=0&amp;propconst=1.2&amp;proptwist=0&amp;diameter=11&amp;pitch=4.7&amp;blades=2"/>
    <hyperlink ref="B5" r:id="rId2" display="http://www.ecalc.ch/xcoptercalc.php?ecalc&amp;lang=en&amp;cooling=medium&amp;rotornumber=8&amp;config=coax&amp;weight=2628&amp;calc=auw&amp;elevation=1646&amp;airtemp=21&amp;qnh=830&amp;batteries=0&amp;battcap=10000&amp;battri=0.0019&amp;battv=3.768&amp;battccont=10&amp;battcmax=20&amp;battweight=201&amp;chargestate=0&amp;s=4&amp;p=1&amp;esc=max_20a&amp;motor=rctimer&amp;type=54%7Ca2830-12&amp;gear=1&amp;propeller=0&amp;propconst=1.21&amp;proptwist=0&amp;diameter=10&amp;pitch=4.7&amp;blades=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8" sqref="F8"/>
    </sheetView>
  </sheetViews>
  <sheetFormatPr defaultRowHeight="15"/>
  <cols>
    <col min="1" max="1" width="21.7109375" bestFit="1" customWidth="1"/>
    <col min="2" max="2" width="12.28515625" bestFit="1" customWidth="1"/>
    <col min="3" max="3" width="14.85546875" bestFit="1" customWidth="1"/>
    <col min="4" max="4" width="17" bestFit="1" customWidth="1"/>
    <col min="5" max="5" width="15.140625" bestFit="1" customWidth="1"/>
    <col min="7" max="7" width="18.42578125" bestFit="1" customWidth="1"/>
    <col min="8" max="8" width="24.140625" bestFit="1" customWidth="1"/>
    <col min="9" max="9" width="5.42578125" bestFit="1" customWidth="1"/>
  </cols>
  <sheetData>
    <row r="1" spans="1:11" ht="20.25" customHeight="1">
      <c r="A1" s="16" t="s">
        <v>33</v>
      </c>
    </row>
    <row r="2" spans="1:11">
      <c r="A2" t="s">
        <v>38</v>
      </c>
      <c r="B2" s="17" t="s">
        <v>39</v>
      </c>
    </row>
    <row r="4" spans="1:11">
      <c r="B4" t="s">
        <v>34</v>
      </c>
      <c r="C4" t="s">
        <v>35</v>
      </c>
      <c r="D4" t="s">
        <v>36</v>
      </c>
      <c r="E4" t="s">
        <v>37</v>
      </c>
      <c r="G4" t="s">
        <v>41</v>
      </c>
      <c r="H4" t="s">
        <v>43</v>
      </c>
      <c r="I4" t="s">
        <v>42</v>
      </c>
      <c r="J4" t="s">
        <v>58</v>
      </c>
      <c r="K4" t="s">
        <v>59</v>
      </c>
    </row>
    <row r="5" spans="1:11">
      <c r="B5">
        <v>2455</v>
      </c>
      <c r="C5">
        <v>7.5</v>
      </c>
      <c r="D5">
        <v>11.7</v>
      </c>
      <c r="E5">
        <v>14</v>
      </c>
      <c r="G5">
        <v>10</v>
      </c>
      <c r="H5">
        <v>2900</v>
      </c>
      <c r="I5">
        <v>0</v>
      </c>
      <c r="J5">
        <v>2970</v>
      </c>
      <c r="K5">
        <v>8</v>
      </c>
    </row>
    <row r="6" spans="1:11">
      <c r="B6">
        <v>2500</v>
      </c>
      <c r="C6">
        <v>7.5</v>
      </c>
      <c r="D6">
        <v>11.5</v>
      </c>
      <c r="E6">
        <v>13.7</v>
      </c>
      <c r="G6">
        <v>10</v>
      </c>
      <c r="H6">
        <v>2900</v>
      </c>
      <c r="I6">
        <v>3</v>
      </c>
      <c r="J6">
        <v>2800</v>
      </c>
      <c r="K6">
        <v>13</v>
      </c>
    </row>
    <row r="7" spans="1:11">
      <c r="B7">
        <v>2650</v>
      </c>
      <c r="C7">
        <v>7.5</v>
      </c>
      <c r="D7">
        <v>10.8</v>
      </c>
      <c r="E7">
        <v>12.6</v>
      </c>
      <c r="G7">
        <v>10</v>
      </c>
      <c r="H7">
        <v>2900</v>
      </c>
      <c r="I7">
        <v>6</v>
      </c>
    </row>
    <row r="8" spans="1:11">
      <c r="B8">
        <v>2800</v>
      </c>
      <c r="C8">
        <v>7.5</v>
      </c>
      <c r="D8">
        <v>10.1</v>
      </c>
      <c r="E8">
        <v>11.7</v>
      </c>
      <c r="G8">
        <v>10</v>
      </c>
      <c r="H8">
        <v>2900</v>
      </c>
      <c r="I8">
        <v>9</v>
      </c>
    </row>
    <row r="9" spans="1:11">
      <c r="B9" s="21">
        <v>2840</v>
      </c>
      <c r="C9" s="21">
        <v>7.5</v>
      </c>
      <c r="D9" s="21">
        <v>10</v>
      </c>
      <c r="E9" s="21">
        <v>11.4</v>
      </c>
      <c r="G9">
        <v>10</v>
      </c>
      <c r="H9">
        <v>2900</v>
      </c>
      <c r="I9">
        <v>10</v>
      </c>
    </row>
    <row r="10" spans="1:11">
      <c r="B10">
        <v>2950</v>
      </c>
      <c r="C10">
        <v>7.5</v>
      </c>
      <c r="D10">
        <v>9.5</v>
      </c>
      <c r="E10">
        <v>10.8</v>
      </c>
      <c r="G10">
        <v>10</v>
      </c>
      <c r="H10">
        <v>2900</v>
      </c>
      <c r="I10">
        <v>12</v>
      </c>
    </row>
    <row r="11" spans="1:11">
      <c r="B11">
        <v>3000</v>
      </c>
      <c r="C11">
        <v>7.5</v>
      </c>
      <c r="D11">
        <v>9.4</v>
      </c>
      <c r="E11">
        <v>10.5</v>
      </c>
      <c r="F11" t="s">
        <v>40</v>
      </c>
      <c r="G11">
        <v>10</v>
      </c>
      <c r="H11">
        <v>2900</v>
      </c>
      <c r="I11">
        <v>16</v>
      </c>
    </row>
  </sheetData>
  <hyperlinks>
    <hyperlink ref="B2" r:id="rId1" display="http://www.ecalc.ch/xcoptercalc.php?ecalc&amp;lang=en&amp;cooling=2.5&amp;rotornumber=8&amp;config=1&amp;weight=2340&amp;calc=auw&amp;elevation=1646&amp;airtemp=22&amp;qnh=1013&amp;batteries=0&amp;battcap=4200&amp;battri=0.0053&amp;battv=3.7&amp;battccont=25&amp;battcmax=35&amp;battweight=105&amp;chargestate=0&amp;s=3&amp;p=2&amp;esc=0&amp;esccont=20&amp;escmax=25&amp;escri=0.01&amp;escweight=21&amp;motor=rctimer&amp;type=54|a2830-12&amp;gear=1&amp;propeller=apc_electric_e&amp;diameter=10&amp;pitch=4.7&amp;blades=2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Mass_Power_specs_X8</vt:lpstr>
      <vt:lpstr>Mass_Power_specs_X8+</vt:lpstr>
      <vt:lpstr>eCalc_data</vt:lpstr>
      <vt:lpstr>OLD_eCalc_data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Curry</dc:creator>
  <cp:lastModifiedBy>Nathan Curry</cp:lastModifiedBy>
  <dcterms:created xsi:type="dcterms:W3CDTF">2014-10-15T21:53:06Z</dcterms:created>
  <dcterms:modified xsi:type="dcterms:W3CDTF">2015-04-30T17:51:20Z</dcterms:modified>
</cp:coreProperties>
</file>