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35" yWindow="-15" windowWidth="10815" windowHeight="8685" firstSheet="1" activeTab="1"/>
  </bookViews>
  <sheets>
    <sheet name="Hardware Specs" sheetId="1" r:id="rId1"/>
    <sheet name="Platform Comparison" sheetId="3" r:id="rId2"/>
    <sheet name="Power Testing" sheetId="4" r:id="rId3"/>
    <sheet name="Trade Study" sheetId="5" r:id="rId4"/>
    <sheet name="Ecalc results 3-2-15" sheetId="6" r:id="rId5"/>
  </sheets>
  <calcPr calcId="125725"/>
</workbook>
</file>

<file path=xl/calcChain.xml><?xml version="1.0" encoding="utf-8"?>
<calcChain xmlns="http://schemas.openxmlformats.org/spreadsheetml/2006/main">
  <c r="I12" i="3"/>
  <c r="N5" i="5"/>
  <c r="E6"/>
  <c r="E5"/>
  <c r="B4"/>
  <c r="B5"/>
  <c r="L30" i="4"/>
  <c r="L29"/>
  <c r="I26" i="3"/>
  <c r="I25"/>
  <c r="I24"/>
  <c r="I23"/>
  <c r="I22"/>
  <c r="I21"/>
  <c r="I20"/>
  <c r="I19"/>
  <c r="I18"/>
  <c r="I17"/>
  <c r="I16"/>
  <c r="I15"/>
  <c r="I14"/>
  <c r="H28"/>
  <c r="D14"/>
  <c r="D15"/>
  <c r="D16"/>
  <c r="D17"/>
  <c r="D18"/>
  <c r="D19"/>
  <c r="D20"/>
  <c r="D22"/>
  <c r="D23"/>
  <c r="D24"/>
  <c r="D25"/>
  <c r="D26"/>
  <c r="D27"/>
  <c r="D28"/>
  <c r="D29"/>
  <c r="D30"/>
  <c r="D31"/>
  <c r="D32"/>
  <c r="D33"/>
  <c r="D34"/>
  <c r="D13"/>
  <c r="D12"/>
  <c r="L28" i="4"/>
  <c r="C36" i="3" l="1"/>
  <c r="F22" i="4" l="1"/>
  <c r="F21"/>
  <c r="F20"/>
  <c r="F19"/>
  <c r="F17"/>
  <c r="F16"/>
  <c r="F15"/>
  <c r="F14"/>
  <c r="E5"/>
  <c r="E4"/>
  <c r="B4"/>
  <c r="B5" s="1"/>
  <c r="D5" i="3" l="1"/>
  <c r="C47" i="1"/>
  <c r="B7"/>
  <c r="D7" s="1"/>
  <c r="D43"/>
  <c r="B63" s="1"/>
  <c r="C43"/>
  <c r="B43"/>
  <c r="C46"/>
  <c r="B46"/>
  <c r="C51"/>
  <c r="B51"/>
  <c r="H33"/>
  <c r="H35"/>
  <c r="J34"/>
  <c r="J33"/>
  <c r="B64" l="1"/>
  <c r="B62"/>
</calcChain>
</file>

<file path=xl/sharedStrings.xml><?xml version="1.0" encoding="utf-8"?>
<sst xmlns="http://schemas.openxmlformats.org/spreadsheetml/2006/main" count="305" uniqueCount="236">
  <si>
    <t>A/C Platforms:</t>
  </si>
  <si>
    <t>Batteries</t>
  </si>
  <si>
    <t>Source</t>
  </si>
  <si>
    <t>https://store.3drobotics.com/products/3dr-rtf-x8-2014</t>
  </si>
  <si>
    <t>Payload (g)</t>
  </si>
  <si>
    <t>Flight Time (min)</t>
  </si>
  <si>
    <t>12 to 13</t>
  </si>
  <si>
    <t>12 to 15</t>
  </si>
  <si>
    <t>https://store.3drobotics.com/products/3dr-rtf-y6-2014</t>
  </si>
  <si>
    <t>Sensors</t>
  </si>
  <si>
    <t>Kinect 1</t>
  </si>
  <si>
    <t>ASUS Xtion Pro Live</t>
  </si>
  <si>
    <t>77 (just sensors and board) to 218 (including case and cable)</t>
  </si>
  <si>
    <t>Weight (g)</t>
  </si>
  <si>
    <t>Kinect 2 for Windows</t>
  </si>
  <si>
    <t>http://blogs.msdn.com/b/kinectforwindows/archive/2014/03/27/revealing-kinect-for-windows-v2-hardware.aspx</t>
  </si>
  <si>
    <t>https://www.youtube.com/watch?v=mn80jJ4Io04</t>
  </si>
  <si>
    <t>Source(s)</t>
  </si>
  <si>
    <t>Frame Weight (g)</t>
  </si>
  <si>
    <t xml:space="preserve">3DR RTF X8 </t>
  </si>
  <si>
    <t xml:space="preserve">3DR RTF Y6 </t>
  </si>
  <si>
    <t>(DJI systems include motors, ESCs , propellers)</t>
  </si>
  <si>
    <t>Takeoff Weight (g)</t>
  </si>
  <si>
    <t>800 - 1600</t>
  </si>
  <si>
    <t>600 - 1200</t>
  </si>
  <si>
    <t>DJI.com/product/flame-wheel-arf/spec</t>
  </si>
  <si>
    <t>AutoPilot</t>
  </si>
  <si>
    <t>Power Consumption (W)</t>
  </si>
  <si>
    <t>Pixhawk</t>
  </si>
  <si>
    <t>On-board Computer</t>
  </si>
  <si>
    <t>Odroid-U3</t>
  </si>
  <si>
    <t>Cost ($)</t>
  </si>
  <si>
    <t>Odroid-W</t>
  </si>
  <si>
    <t>(weight includes heat sink)</t>
  </si>
  <si>
    <t>Hokuyo UTM-30LX</t>
  </si>
  <si>
    <t>Max Range (m)</t>
  </si>
  <si>
    <t>Min Range (m)</t>
  </si>
  <si>
    <t>Hor. View Angle (deg)</t>
  </si>
  <si>
    <t>Vertical View Angle</t>
  </si>
  <si>
    <t>Speed (Hz)</t>
  </si>
  <si>
    <t>Power Consumption (V*A)</t>
  </si>
  <si>
    <t>12*0.7</t>
  </si>
  <si>
    <t>Resolution (deg)</t>
  </si>
  <si>
    <t>http://www.hokuyo-aut.jp/02sensor/07scanner/utm_30lx.html</t>
  </si>
  <si>
    <t>Hokuyo URG-04LX</t>
  </si>
  <si>
    <t>5*.5</t>
  </si>
  <si>
    <t>http://www.hokuyo-aut.jp/02sensor/07scanner/urg_04lx.html</t>
  </si>
  <si>
    <t>Odroid web site</t>
  </si>
  <si>
    <t>Hokuyo URG-04LX-UG01</t>
  </si>
  <si>
    <t xml:space="preserve">Accuracy </t>
  </si>
  <si>
    <t>http://www.hokuyo-aut.jp/02sensor/07scanner/urg_04lx_ug01.html</t>
  </si>
  <si>
    <t>(3DR systems include frame, telemetry, Pixhawk, 3DR Power Module with XT60 connector, 3DR ublox GPS with magnetometer, motors, ESCs , propellers, One (1) 4S 6000 mAh battery pack)</t>
  </si>
  <si>
    <t>3DR RTF Quad</t>
  </si>
  <si>
    <t>1230 w/o battery</t>
  </si>
  <si>
    <t>3DR phone call</t>
  </si>
  <si>
    <t>Turnigy nano-tech</t>
  </si>
  <si>
    <t xml:space="preserve">Cell Configuration </t>
  </si>
  <si>
    <t>Capacity (mAh)</t>
  </si>
  <si>
    <t>Voltage (V)</t>
  </si>
  <si>
    <t>Discharge, const/burst [C]</t>
  </si>
  <si>
    <t>4S 1P</t>
  </si>
  <si>
    <t>25/50</t>
  </si>
  <si>
    <t>4S1P</t>
  </si>
  <si>
    <t>Glacier</t>
  </si>
  <si>
    <t>30/?</t>
  </si>
  <si>
    <t>Cost($)</t>
  </si>
  <si>
    <t>http://www.buddyrc.com/glacier-30c-6000mah-4s-14-8v-lipo-battery.html</t>
  </si>
  <si>
    <t>http://www.hobbyking.com/hobbyking/store/__11940__turnigy_nano_tech_6000mah_4s_25_50c_lipo_pack.html</t>
  </si>
  <si>
    <t xml:space="preserve">DJI.com </t>
  </si>
  <si>
    <t>Component</t>
  </si>
  <si>
    <t>Flight Platform</t>
  </si>
  <si>
    <t>Battery</t>
  </si>
  <si>
    <t>On-Board Computer</t>
  </si>
  <si>
    <t>Other</t>
  </si>
  <si>
    <t>Extra Weight (cables, etc)</t>
  </si>
  <si>
    <t>Total Weight:</t>
  </si>
  <si>
    <t>Removed Items</t>
  </si>
  <si>
    <t>GPS</t>
  </si>
  <si>
    <t xml:space="preserve">Payload Capacity: </t>
  </si>
  <si>
    <t>includes all components on-board</t>
  </si>
  <si>
    <t>= payload+removed items</t>
  </si>
  <si>
    <t>Payload Current Weight:</t>
  </si>
  <si>
    <t>What extra weight the A/C can lift. (already accounts for flight platform, battery, and autopilot. (From specs above)</t>
  </si>
  <si>
    <t>Total System Weight Budget</t>
  </si>
  <si>
    <t>?</t>
  </si>
  <si>
    <t>included</t>
  </si>
  <si>
    <t>ublox LEA-6H with magnometer(from 3DR)</t>
  </si>
  <si>
    <t>DJI Flamewheel F330</t>
  </si>
  <si>
    <t>DJI Flamewheel F450 ARF</t>
  </si>
  <si>
    <t>Frame</t>
  </si>
  <si>
    <t>PixHawk</t>
  </si>
  <si>
    <t xml:space="preserve">Comes with: </t>
  </si>
  <si>
    <t>PX4 Flow</t>
  </si>
  <si>
    <t>600?</t>
  </si>
  <si>
    <t>Visual Camera</t>
  </si>
  <si>
    <t>Lidar</t>
  </si>
  <si>
    <t>Sonar</t>
  </si>
  <si>
    <t>Flow</t>
  </si>
  <si>
    <t>3D Depth</t>
  </si>
  <si>
    <t>Visual</t>
  </si>
  <si>
    <t>http://www.rcgroups.com/forums/showthread.php?t=1841473</t>
  </si>
  <si>
    <t>sonar (HRLV module)</t>
  </si>
  <si>
    <t>5*0.115</t>
  </si>
  <si>
    <t>3.3*0.0025</t>
  </si>
  <si>
    <t>http://www.rcgroups.com/forums/showthread.php?t=1841473     AND    http://www.maxbotix.com/documents/HRLV-MaxSonar-EZ_Datasheet.pdf</t>
  </si>
  <si>
    <t>-</t>
  </si>
  <si>
    <t>PX4Flow</t>
  </si>
  <si>
    <t>Blade Guard</t>
  </si>
  <si>
    <t>Traxxas Power Cell</t>
  </si>
  <si>
    <t>3S 2P</t>
  </si>
  <si>
    <t>http://www.robotmarketplace.com/products/0-TRA2878.html</t>
  </si>
  <si>
    <t>Platform Comparison</t>
  </si>
  <si>
    <t>Platform</t>
  </si>
  <si>
    <t>F450</t>
  </si>
  <si>
    <t>F550</t>
  </si>
  <si>
    <t>X8</t>
  </si>
  <si>
    <t>Largest Dim.</t>
  </si>
  <si>
    <t>Frame Weight</t>
  </si>
  <si>
    <t>min/maxTO weight</t>
  </si>
  <si>
    <t>800/1600 g</t>
  </si>
  <si>
    <t>web</t>
  </si>
  <si>
    <t>Recuv</t>
  </si>
  <si>
    <t>X8+</t>
  </si>
  <si>
    <t>prop dia</t>
  </si>
  <si>
    <t>1200/2400 g</t>
  </si>
  <si>
    <t>source</t>
  </si>
  <si>
    <t xml:space="preserve">http://www.rcsuperstore.com/DJI-Flame-Wheel-F550-ARF-Kit-with-Motors-ESCs-p/dji-fw550.htm?gclid=CNW127CdlMMCFQqFaQod2D8Agw&amp;Click=32628&amp;utm_source=googlebase&amp;utm_medium=shoppingengine </t>
  </si>
  <si>
    <t>2560/3360</t>
  </si>
  <si>
    <t>Total weight less batt</t>
  </si>
  <si>
    <t>ecalc</t>
  </si>
  <si>
    <t>Motor weight</t>
  </si>
  <si>
    <t> http://www.ecalc.ch/xcoptercalc.php?ecalc&amp;lang=en&amp;cooling=2.5&amp;rotornumber=6&amp;config=1&amp;weight=2340&amp;calc=auw&amp;elevation=1646&amp;airtemp=22&amp;qnh=1013&amp;batteries=0&amp;battcap=10000&amp;battri=0.0118&amp;battv=3.7&amp;battccont=10&amp;battcmax=20&amp;battweight=104&amp;chargestate=0&amp;s=4&amp;p=1&amp;esc=0&amp;esccont=15&amp;escmax=25&amp;escri=0.0044&amp;escweight=20&amp;motor=dji&amp;type=22|2212-920&amp;gear=1&amp;propeller=apc_slowfly_sf&amp;diameter=9.4&amp;pitch=4.3&amp;blades=2</t>
  </si>
  <si>
    <t>Test Data 1/16/15</t>
  </si>
  <si>
    <t>weight</t>
  </si>
  <si>
    <t>Voltage</t>
  </si>
  <si>
    <t>Current</t>
  </si>
  <si>
    <t>Current/motor</t>
  </si>
  <si>
    <t>notes</t>
  </si>
  <si>
    <t>Test 1 weight</t>
  </si>
  <si>
    <t>need to add bec weight, and</t>
  </si>
  <si>
    <t>last 30 sec is good hover</t>
  </si>
  <si>
    <t>test 2 weight</t>
  </si>
  <si>
    <t>w/o usb hub, px4flow, and hokuyo weight</t>
  </si>
  <si>
    <t>http://www.ecalc.ch/xcoptercalc.php?ecalc&amp;lang=en&amp;cooling=2.5&amp;rotornumber=8&amp;config=1&amp;weight=2633&amp;calc=auw&amp;elevation=1646&amp;airtemp=21&amp;qnh=847&amp;batteries=0&amp;battcap=4200&amp;battri=0.0019&amp;battv=3.768&amp;battccont=25&amp;battcmax=35&amp;battweight=105&amp;chargestate=0&amp;s=3&amp;p=2&amp;esc=max_20a&amp;motor=rctimer&amp;type=54|a2830-12&amp;gear=1&amp;propeller=0&amp;propconst=1.23&amp;proptwist=0&amp;diameter=10&amp;pitch=4.7&amp;blades=2</t>
  </si>
  <si>
    <t>Cell Voltage</t>
  </si>
  <si>
    <t>Pconst</t>
  </si>
  <si>
    <t>Current @ Hover</t>
  </si>
  <si>
    <t>% error</t>
  </si>
  <si>
    <t>ecalc 1</t>
  </si>
  <si>
    <t>ecalc 2</t>
  </si>
  <si>
    <t>Other Params:</t>
  </si>
  <si>
    <t>elev</t>
  </si>
  <si>
    <t>temp</t>
  </si>
  <si>
    <t>press</t>
  </si>
  <si>
    <t>Weight</t>
  </si>
  <si>
    <t>ecalc 3</t>
  </si>
  <si>
    <t>from flight test 1</t>
  </si>
  <si>
    <t>from flight test 2</t>
  </si>
  <si>
    <t>projected AUW results</t>
  </si>
  <si>
    <t>predicted Pconst using trendline from x8 test results</t>
  </si>
  <si>
    <t>Hover Time</t>
  </si>
  <si>
    <t>charge state</t>
  </si>
  <si>
    <t>normal</t>
  </si>
  <si>
    <t>DJI F550 Weight Estimate</t>
  </si>
  <si>
    <t>Item</t>
  </si>
  <si>
    <t>Qty</t>
  </si>
  <si>
    <t>unit Weight</t>
  </si>
  <si>
    <t>Total Weight</t>
  </si>
  <si>
    <t>motor</t>
  </si>
  <si>
    <t>esc</t>
  </si>
  <si>
    <t>prop</t>
  </si>
  <si>
    <t>pixhawk</t>
  </si>
  <si>
    <t>Radio Reciever: FrSky TRF4</t>
  </si>
  <si>
    <t>Telemetry: 3DR 915 MHz</t>
  </si>
  <si>
    <t>GPS: 3DR GPS+MAG (ublox LEA-6H)</t>
  </si>
  <si>
    <t>Supervisory Computor: O-Droid U3</t>
  </si>
  <si>
    <t>Sensor 1: Hokuyo URG-04LX-UG01 (incl mount plate)</t>
  </si>
  <si>
    <t>Sensor 2: PX4Flow (altitude+optical flow)</t>
  </si>
  <si>
    <t>Sensor 3: Visual Camera TBD</t>
  </si>
  <si>
    <t>Blade Guard: Carbon Rods</t>
  </si>
  <si>
    <t>BEC: HKU5 UBEC; usb power cable; odroid power cable</t>
  </si>
  <si>
    <t>USB hub</t>
  </si>
  <si>
    <t>mini usb cable (hokuyo)</t>
  </si>
  <si>
    <t>mini usb cable (usb hub)</t>
  </si>
  <si>
    <t>micro usb cable (px4flow)</t>
  </si>
  <si>
    <t>px4flow mount plate and legs</t>
  </si>
  <si>
    <t>odroid wifi unit</t>
  </si>
  <si>
    <t>ftdi cable</t>
  </si>
  <si>
    <t>grams</t>
  </si>
  <si>
    <t xml:space="preserve">TOTAL WEIGHT = </t>
  </si>
  <si>
    <t>3DR X8+ Weight Estimate</t>
  </si>
  <si>
    <t>Vehicle w/batt</t>
  </si>
  <si>
    <t>RECUV X8</t>
  </si>
  <si>
    <t>eCalc Results AUW:</t>
  </si>
  <si>
    <t>ecalc 4</t>
  </si>
  <si>
    <t>X8+ estimate</t>
  </si>
  <si>
    <t> http://www.ecalc.ch/xcoptercalc.php?ecalc&amp;lang=en&amp;cooling=2.5&amp;rotornumber=8&amp;config=1&amp;weight=3241&amp;calc=auw&amp;elevation=1646&amp;airtemp=21&amp;qnh=847&amp;batteries=0&amp;battcap=10000&amp;battri=0.0019&amp;battv=3.7&amp;battccont=10&amp;battcmax=20&amp;battweight=105&amp;chargestate=0&amp;s=4&amp;p=1&amp;esc=max_20a&amp;motor=sunnysky&amp;type=63|v2216-800&amp;gear=1&amp;propeller=0&amp;propconst=1.18&amp;proptwist=0&amp;diameter=11&amp;pitch=4.7&amp;blades=2</t>
  </si>
  <si>
    <t>ecalc 5</t>
  </si>
  <si>
    <t>F550 estimate</t>
  </si>
  <si>
    <t>Frame Trade Study</t>
  </si>
  <si>
    <t>Price</t>
  </si>
  <si>
    <t>Dims</t>
  </si>
  <si>
    <t>13.7 x 20.1</t>
  </si>
  <si>
    <t>Largest Size incl prop</t>
  </si>
  <si>
    <t>500?</t>
  </si>
  <si>
    <t>Setup work</t>
  </si>
  <si>
    <t>lots</t>
  </si>
  <si>
    <t>Onboard Space</t>
  </si>
  <si>
    <t>Legs</t>
  </si>
  <si>
    <t>Blade Guards</t>
  </si>
  <si>
    <t>yes</t>
  </si>
  <si>
    <t>no</t>
  </si>
  <si>
    <t>light</t>
  </si>
  <si>
    <t>heavy/expensive</t>
  </si>
  <si>
    <t>Questions:</t>
  </si>
  <si>
    <t>Are we going to spin in hallways? Then Largest size is important</t>
  </si>
  <si>
    <t>Is cost an issue?</t>
  </si>
  <si>
    <t>How to manufacture extra storage space and blade guards. Look at F450</t>
  </si>
  <si>
    <t>in stock</t>
  </si>
  <si>
    <t>How hard is it to get the controller working? Is it more complicated with F550?</t>
  </si>
  <si>
    <t>little</t>
  </si>
  <si>
    <t>12.5*20</t>
  </si>
  <si>
    <t>ecalc flight time</t>
  </si>
  <si>
    <t>more</t>
  </si>
  <si>
    <t>less</t>
  </si>
  <si>
    <t>never</t>
  </si>
  <si>
    <t>smallest dim</t>
  </si>
  <si>
    <t>http://www.ecalc.ch/xcoptercalc.php?ecalc&amp;lang=en&amp;cooling=2.5&amp;rotornumber=6&amp;config=1&amp;weight=2550&amp;calc=auw&amp;elevation=1646&amp;airtemp=22&amp;qnh=1013&amp;batteries=0&amp;battcap=10000&amp;battri=0.0118&amp;battv=3.7&amp;battccont=10&amp;battcmax=20&amp;battweight=104&amp;chargestate=0&amp;s=4&amp;p=1&amp;esc=0&amp;esccont=15&amp;escmax=25&amp;escri=0.0044&amp;escweight=20&amp;motor=dji&amp;type=22|2212-920&amp;gear=1&amp;propeller=0&amp;propconst=1.15&amp;proptwist=0&amp;diameter=9.4&amp;pitch=4.3&amp;blades=2</t>
  </si>
  <si>
    <t>Ecalc results</t>
  </si>
  <si>
    <t>X8 2013</t>
  </si>
  <si>
    <t>Flamewheel F550</t>
  </si>
  <si>
    <t>Flight Time</t>
  </si>
  <si>
    <t>Link</t>
  </si>
  <si>
    <t>Throttle</t>
  </si>
  <si>
    <t> http://www.ecalc.ch/xcoptercalc.php?ecalc&amp;lang=en&amp;cooling=medium&amp;rotornumber=8&amp;config=flat&amp;weight=3241&amp;calc=auw&amp;elevation=1646&amp;airtemp=21&amp;qnh=830&amp;batteries=0&amp;battcap=10000&amp;battri=0.0019&amp;battv=3.7&amp;battccont=10&amp;battcmax=20&amp;battweight=105&amp;chargestate=0&amp;s=4&amp;p=1&amp;esc=max_20a&amp;motor=sunnysky&amp;type=63|v2216-800&amp;gear=1&amp;propeller=0&amp;propconst=1.18&amp;proptwist=0&amp;diameter=11&amp;pitch=4.7&amp;blades=2</t>
  </si>
  <si>
    <t> http://www.ecalc.ch/xcoptercalc.php?ecalc&amp;lang=en&amp;cooling=medium&amp;rotornumber=8&amp;config=flat&amp;weight=2990&amp;calc=auw&amp;elevation=1646&amp;airtemp=21&amp;qnh=830&amp;batteries=0&amp;battcap=4200&amp;battri=0.0019&amp;battv=3.768&amp;battccont=25&amp;battcmax=35&amp;battweight=105&amp;chargestate=0&amp;s=3&amp;p=2&amp;esc=max_20a&amp;motor=rctimer&amp;type=54|a2830-12&amp;gear=1&amp;propeller=0&amp;propconst=1.23&amp;proptwist=0&amp;diameter=10&amp;pitch=4.7&amp;blades=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</si>
</sst>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NumberFormat="1"/>
    <xf numFmtId="0" fontId="0" fillId="0" borderId="0" xfId="0" applyFont="1"/>
    <xf numFmtId="0" fontId="2" fillId="0" borderId="0" xfId="1" applyAlignment="1" applyProtection="1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0" xfId="0" quotePrefix="1"/>
    <xf numFmtId="0" fontId="0" fillId="0" borderId="4" xfId="0" applyBorder="1"/>
    <xf numFmtId="0" fontId="0" fillId="0" borderId="19" xfId="0" applyBorder="1"/>
    <xf numFmtId="0" fontId="0" fillId="0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0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right"/>
    </xf>
    <xf numFmtId="0" fontId="0" fillId="2" borderId="0" xfId="0" applyFill="1" applyBorder="1"/>
    <xf numFmtId="0" fontId="0" fillId="0" borderId="26" xfId="0" applyFill="1" applyBorder="1"/>
    <xf numFmtId="0" fontId="0" fillId="2" borderId="26" xfId="0" applyFill="1" applyBorder="1"/>
    <xf numFmtId="0" fontId="1" fillId="0" borderId="26" xfId="0" applyFont="1" applyBorder="1"/>
    <xf numFmtId="0" fontId="0" fillId="0" borderId="21" xfId="0" applyFill="1" applyBorder="1"/>
    <xf numFmtId="0" fontId="1" fillId="0" borderId="0" xfId="0" applyFont="1" applyFill="1" applyBorder="1"/>
    <xf numFmtId="0" fontId="0" fillId="0" borderId="30" xfId="0" applyBorder="1"/>
    <xf numFmtId="0" fontId="0" fillId="0" borderId="30" xfId="0" applyNumberFormat="1" applyBorder="1"/>
    <xf numFmtId="0" fontId="4" fillId="0" borderId="0" xfId="0" applyFont="1" applyAlignment="1">
      <alignment horizontal="center"/>
    </xf>
    <xf numFmtId="0" fontId="1" fillId="0" borderId="28" xfId="0" applyFont="1" applyBorder="1"/>
    <xf numFmtId="0" fontId="0" fillId="0" borderId="24" xfId="0" applyFill="1" applyBorder="1"/>
    <xf numFmtId="0" fontId="0" fillId="0" borderId="31" xfId="0" applyFill="1" applyBorder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 applyFill="1"/>
    <xf numFmtId="0" fontId="2" fillId="0" borderId="0" xfId="1" applyNumberFormat="1" applyAlignment="1" applyProtection="1"/>
    <xf numFmtId="0" fontId="1" fillId="0" borderId="2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1" fillId="0" borderId="32" xfId="0" applyFont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5" xfId="0" applyBorder="1" applyAlignment="1">
      <alignment horizontal="right"/>
    </xf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PConst values for various AUW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X8 Test Results</c:v>
          </c:tx>
          <c:spPr>
            <a:ln w="28575">
              <a:noFill/>
            </a:ln>
          </c:spPr>
          <c:trendline>
            <c:trendlineType val="linear"/>
            <c:forward val="1"/>
            <c:dispEq val="1"/>
            <c:trendlineLbl>
              <c:numFmt formatCode="0.0000000" sourceLinked="0"/>
            </c:trendlineLbl>
          </c:trendline>
          <c:xVal>
            <c:numRef>
              <c:f>('Power Testing'!$B$14,'Power Testing'!$B$19)</c:f>
              <c:numCache>
                <c:formatCode>General</c:formatCode>
                <c:ptCount val="2"/>
                <c:pt idx="0">
                  <c:v>2828</c:v>
                </c:pt>
                <c:pt idx="1">
                  <c:v>2633</c:v>
                </c:pt>
              </c:numCache>
            </c:numRef>
          </c:xVal>
          <c:yVal>
            <c:numRef>
              <c:f>('Power Testing'!$D$14,'Power Testing'!$D$22)</c:f>
              <c:numCache>
                <c:formatCode>General</c:formatCode>
                <c:ptCount val="2"/>
                <c:pt idx="0">
                  <c:v>1.228</c:v>
                </c:pt>
                <c:pt idx="1">
                  <c:v>1.25</c:v>
                </c:pt>
              </c:numCache>
            </c:numRef>
          </c:yVal>
        </c:ser>
        <c:axId val="79383168"/>
        <c:axId val="79397248"/>
      </c:scatterChart>
      <c:valAx>
        <c:axId val="79383168"/>
        <c:scaling>
          <c:orientation val="minMax"/>
          <c:min val="2400"/>
        </c:scaling>
        <c:axPos val="b"/>
        <c:numFmt formatCode="General" sourceLinked="1"/>
        <c:tickLblPos val="nextTo"/>
        <c:crossAx val="79397248"/>
        <c:crosses val="autoZero"/>
        <c:crossBetween val="midCat"/>
      </c:valAx>
      <c:valAx>
        <c:axId val="79397248"/>
        <c:scaling>
          <c:orientation val="minMax"/>
          <c:min val="1.2"/>
        </c:scaling>
        <c:axPos val="l"/>
        <c:majorGridlines/>
        <c:numFmt formatCode="General" sourceLinked="1"/>
        <c:tickLblPos val="nextTo"/>
        <c:crossAx val="79383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12</xdr:row>
      <xdr:rowOff>28575</xdr:rowOff>
    </xdr:from>
    <xdr:to>
      <xdr:col>15</xdr:col>
      <xdr:colOff>533400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kuyo-aut.jp/02sensor/07scanner/urg_04lx_ug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hokuyo-aut.jp/02sensor/07scanner/urg_04lx.html" TargetMode="External"/><Relationship Id="rId1" Type="http://schemas.openxmlformats.org/officeDocument/2006/relationships/hyperlink" Target="http://www.hokuyo-aut.jp/02sensor/07scanner/utm_30lx.html" TargetMode="External"/><Relationship Id="rId6" Type="http://schemas.openxmlformats.org/officeDocument/2006/relationships/hyperlink" Target="http://www.buddyrc.com/glacier-30c-6000mah-4s-14-8v-lipo-battery.html" TargetMode="External"/><Relationship Id="rId5" Type="http://schemas.openxmlformats.org/officeDocument/2006/relationships/hyperlink" Target="http://www.hobbyking.com/hobbyking/store/__11940__turnigy_nano_tech_6000mah_4s_25_50c_lipo_pack.html" TargetMode="External"/><Relationship Id="rId4" Type="http://schemas.openxmlformats.org/officeDocument/2006/relationships/hyperlink" Target="https://store.3drobotics.com/products/3dr-rtf-x8-20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calc.ch/xcoptercalc.php?ecalc&amp;lang=en&amp;cooling=2.5&amp;rotornumber=6&amp;config=1&amp;weight=2340&amp;calc=auw&amp;elevation=1646&amp;airtemp=22&amp;qnh=1013&amp;batteries=0&amp;battcap=10000&amp;battri=0.0118&amp;battv=3.7&amp;battccont=10&amp;battcmax=20&amp;battweight=104&amp;chargestate=0&amp;s=4&amp;p=1&amp;esc=0&amp;esccont=15&amp;escmax=25&amp;escri=0.0044&amp;escweight=20&amp;motor=dji&amp;type=22|2212-920&amp;gear=1&amp;propeller=apc_slowfly_sf&amp;diameter=9.4&amp;pitch=4.3&amp;blades=2" TargetMode="External"/><Relationship Id="rId1" Type="http://schemas.openxmlformats.org/officeDocument/2006/relationships/hyperlink" Target="http://www.rcsuperstore.com/DJI-Flame-Wheel-F550-ARF-Kit-with-Motors-ESCs-p/dji-fw550.htm?gclid=CNW127CdlMMCFQqFaQod2D8Agw&amp;Click=32628&amp;utm_source=googlebase&amp;utm_medium=shoppingengi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calc.ch/xcoptercalc.php?ecalc&amp;lang=en&amp;cooling=2.5&amp;rotornumber=8&amp;config=1&amp;weight=2633&amp;calc=auw&amp;elevation=1646&amp;airtemp=21&amp;qnh=847&amp;batteries=0&amp;battcap=4200&amp;battri=0.0019&amp;battv=3.768&amp;battccont=25&amp;battcmax=35&amp;battweight=105&amp;chargestate=0&amp;s=3&amp;p=2&amp;esc=max_20a&amp;motor=rctimer&amp;type=54|a2830-12&amp;gear=1&amp;propeller=0&amp;propconst=1.23&amp;proptwist=0&amp;diameter=10&amp;pitch=4.7&amp;blades=2" TargetMode="External"/><Relationship Id="rId1" Type="http://schemas.openxmlformats.org/officeDocument/2006/relationships/hyperlink" Target="http://www.ecalc.ch/xcoptercalc.php?ecalc&amp;lang=en&amp;cooling=2.5&amp;rotornumber=8&amp;config=1&amp;weight=3241&amp;calc=auw&amp;elevation=1646&amp;airtemp=21&amp;qnh=847&amp;batteries=0&amp;battcap=10000&amp;battri=0.0019&amp;battv=3.7&amp;battccont=10&amp;battcmax=20&amp;battweight=105&amp;chargestate=0&amp;s=4&amp;p=1&amp;esc=max_20a&amp;motor=sunnysky&amp;type=63|v2216-800&amp;gear=1&amp;propeller=0&amp;propconst=1.18&amp;proptwist=0&amp;diameter=11&amp;pitch=4.7&amp;blades=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ecalc.ch/xcoptercalc.php?ecalc&amp;lang=en&amp;cooling=medium&amp;rotornumber=8&amp;config=flat&amp;weight=2990&amp;calc=auw&amp;elevation=1646&amp;airtemp=21&amp;qnh=830&amp;batteries=0&amp;battcap=4200&amp;battri=0.0019&amp;battv=3.768&amp;battccont=25&amp;battcmax=35&amp;battweight=105&amp;chargestate=0&amp;s=3&amp;p=2&amp;esc=max_20a&amp;motor=rctimer&amp;type=54%7Ca2830-12&amp;gear=1&amp;propeller=0&amp;propconst=1.23&amp;proptwist=0&amp;diameter=10&amp;pitch=4.7&amp;blades=2" TargetMode="External"/><Relationship Id="rId1" Type="http://schemas.openxmlformats.org/officeDocument/2006/relationships/hyperlink" Target="http://www.ecalc.ch/xcoptercalc.php?ecalc&amp;lang=en&amp;cooling=medium&amp;rotornumber=8&amp;config=flat&amp;weight=3241&amp;calc=auw&amp;elevation=1646&amp;airtemp=21&amp;qnh=830&amp;batteries=0&amp;battcap=10000&amp;battri=0.0019&amp;battv=3.7&amp;battccont=10&amp;battcmax=20&amp;battweight=105&amp;chargestate=0&amp;s=4&amp;p=1&amp;esc=max_20a&amp;motor=sunnysky&amp;type=63%7Cv2216-800&amp;gear=1&amp;propeller=0&amp;propconst=1.18&amp;proptwist=0&amp;diameter=11&amp;pitch=4.7&amp;blade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opLeftCell="A37" workbookViewId="0">
      <selection activeCell="A37" sqref="A37"/>
    </sheetView>
  </sheetViews>
  <sheetFormatPr defaultRowHeight="15"/>
  <cols>
    <col min="1" max="1" width="23.42578125" customWidth="1"/>
    <col min="2" max="2" width="11.140625" customWidth="1"/>
    <col min="3" max="3" width="24.85546875" customWidth="1"/>
    <col min="4" max="4" width="14.42578125" customWidth="1"/>
    <col min="5" max="5" width="17.140625" customWidth="1"/>
    <col min="6" max="6" width="24.28515625" customWidth="1"/>
    <col min="7" max="7" width="19" customWidth="1"/>
    <col min="8" max="8" width="15.42578125" customWidth="1"/>
    <col min="9" max="9" width="16.140625" customWidth="1"/>
    <col min="10" max="10" width="11" customWidth="1"/>
  </cols>
  <sheetData>
    <row r="1" spans="1:8">
      <c r="A1" s="1" t="s">
        <v>0</v>
      </c>
      <c r="B1" t="s">
        <v>51</v>
      </c>
    </row>
    <row r="2" spans="1:8">
      <c r="A2" s="1"/>
      <c r="B2" t="s">
        <v>21</v>
      </c>
    </row>
    <row r="3" spans="1:8" s="1" customFormat="1">
      <c r="B3" s="1" t="s">
        <v>13</v>
      </c>
      <c r="C3" s="1" t="s">
        <v>5</v>
      </c>
      <c r="D3" s="1" t="s">
        <v>4</v>
      </c>
      <c r="E3" s="1" t="s">
        <v>18</v>
      </c>
      <c r="F3" s="1" t="s">
        <v>22</v>
      </c>
      <c r="G3" s="1" t="s">
        <v>2</v>
      </c>
    </row>
    <row r="4" spans="1:8" ht="15" customHeight="1">
      <c r="A4" s="2" t="s">
        <v>19</v>
      </c>
      <c r="B4">
        <v>2450</v>
      </c>
      <c r="C4" s="3" t="s">
        <v>6</v>
      </c>
      <c r="D4">
        <v>880</v>
      </c>
      <c r="G4" s="6" t="s">
        <v>3</v>
      </c>
    </row>
    <row r="5" spans="1:8" ht="15" customHeight="1">
      <c r="A5" s="2" t="s">
        <v>20</v>
      </c>
      <c r="B5">
        <v>1905</v>
      </c>
      <c r="C5" s="4" t="s">
        <v>7</v>
      </c>
      <c r="D5">
        <v>600</v>
      </c>
      <c r="G5" t="s">
        <v>8</v>
      </c>
    </row>
    <row r="6" spans="1:8">
      <c r="A6" t="s">
        <v>52</v>
      </c>
      <c r="B6" t="s">
        <v>53</v>
      </c>
      <c r="C6">
        <v>15</v>
      </c>
      <c r="D6">
        <v>450</v>
      </c>
      <c r="G6" t="s">
        <v>54</v>
      </c>
    </row>
    <row r="7" spans="1:8">
      <c r="A7" t="s">
        <v>88</v>
      </c>
      <c r="B7" t="e">
        <f>#REF!</f>
        <v>#REF!</v>
      </c>
      <c r="D7" t="e">
        <f>1600-B7</f>
        <v>#REF!</v>
      </c>
      <c r="E7">
        <v>282</v>
      </c>
      <c r="F7" t="s">
        <v>23</v>
      </c>
      <c r="G7" t="s">
        <v>68</v>
      </c>
    </row>
    <row r="8" spans="1:8">
      <c r="A8" t="s">
        <v>87</v>
      </c>
      <c r="B8" t="s">
        <v>93</v>
      </c>
      <c r="E8">
        <v>156</v>
      </c>
      <c r="F8" t="s">
        <v>24</v>
      </c>
      <c r="G8" t="s">
        <v>25</v>
      </c>
    </row>
    <row r="11" spans="1:8">
      <c r="A11" s="1" t="s">
        <v>26</v>
      </c>
      <c r="B11" s="1" t="s">
        <v>13</v>
      </c>
      <c r="C11" s="1" t="s">
        <v>27</v>
      </c>
    </row>
    <row r="12" spans="1:8">
      <c r="A12" t="s">
        <v>28</v>
      </c>
      <c r="B12">
        <v>38</v>
      </c>
      <c r="D12" t="s">
        <v>91</v>
      </c>
    </row>
    <row r="14" spans="1:8" s="1" customFormat="1">
      <c r="A14" s="1" t="s">
        <v>1</v>
      </c>
      <c r="B14" s="1" t="s">
        <v>13</v>
      </c>
      <c r="C14" s="1" t="s">
        <v>56</v>
      </c>
      <c r="D14" s="1" t="s">
        <v>57</v>
      </c>
      <c r="E14" s="1" t="s">
        <v>58</v>
      </c>
      <c r="F14" s="1" t="s">
        <v>59</v>
      </c>
      <c r="G14" s="1" t="s">
        <v>65</v>
      </c>
      <c r="H14" s="1" t="s">
        <v>2</v>
      </c>
    </row>
    <row r="15" spans="1:8">
      <c r="A15" t="s">
        <v>55</v>
      </c>
      <c r="B15">
        <v>623</v>
      </c>
      <c r="C15" t="s">
        <v>60</v>
      </c>
      <c r="D15">
        <v>6000</v>
      </c>
      <c r="E15">
        <v>14.8</v>
      </c>
      <c r="F15" t="s">
        <v>61</v>
      </c>
      <c r="G15">
        <v>65</v>
      </c>
      <c r="H15" s="6" t="s">
        <v>67</v>
      </c>
    </row>
    <row r="16" spans="1:8">
      <c r="A16" s="5" t="s">
        <v>63</v>
      </c>
      <c r="B16">
        <v>555</v>
      </c>
      <c r="C16" t="s">
        <v>62</v>
      </c>
      <c r="D16">
        <v>6000</v>
      </c>
      <c r="E16">
        <v>14.8</v>
      </c>
      <c r="F16" t="s">
        <v>64</v>
      </c>
      <c r="G16">
        <v>85</v>
      </c>
      <c r="H16" s="6" t="s">
        <v>66</v>
      </c>
    </row>
    <row r="17" spans="1:11">
      <c r="A17" s="5" t="s">
        <v>108</v>
      </c>
      <c r="B17">
        <v>631</v>
      </c>
      <c r="C17" t="s">
        <v>109</v>
      </c>
      <c r="D17">
        <v>8400</v>
      </c>
      <c r="E17">
        <v>11.1</v>
      </c>
      <c r="F17" t="s">
        <v>61</v>
      </c>
      <c r="G17">
        <v>130</v>
      </c>
      <c r="H17" s="6" t="s">
        <v>110</v>
      </c>
    </row>
    <row r="18" spans="1:11">
      <c r="A18" s="5"/>
    </row>
    <row r="19" spans="1:11">
      <c r="A19" s="1" t="s">
        <v>77</v>
      </c>
      <c r="B19" s="1" t="s">
        <v>13</v>
      </c>
      <c r="C19" s="1"/>
    </row>
    <row r="20" spans="1:11">
      <c r="A20" s="5" t="s">
        <v>86</v>
      </c>
      <c r="B20">
        <v>16.8</v>
      </c>
    </row>
    <row r="21" spans="1:11">
      <c r="A21" s="1"/>
    </row>
    <row r="22" spans="1:11">
      <c r="A22" s="1" t="s">
        <v>29</v>
      </c>
      <c r="B22" s="1" t="s">
        <v>13</v>
      </c>
      <c r="C22" s="1" t="s">
        <v>31</v>
      </c>
      <c r="F22" s="1" t="s">
        <v>17</v>
      </c>
    </row>
    <row r="23" spans="1:11">
      <c r="A23" s="5" t="s">
        <v>30</v>
      </c>
      <c r="B23">
        <v>48</v>
      </c>
      <c r="C23">
        <v>65</v>
      </c>
      <c r="D23" t="s">
        <v>33</v>
      </c>
      <c r="F23" t="s">
        <v>47</v>
      </c>
    </row>
    <row r="24" spans="1:11">
      <c r="A24" t="s">
        <v>32</v>
      </c>
      <c r="B24">
        <v>8</v>
      </c>
      <c r="C24">
        <v>30</v>
      </c>
      <c r="F24" t="s">
        <v>47</v>
      </c>
    </row>
    <row r="26" spans="1:11">
      <c r="A26" s="1" t="s">
        <v>73</v>
      </c>
      <c r="B26" s="1" t="s">
        <v>13</v>
      </c>
    </row>
    <row r="27" spans="1:11">
      <c r="A27" t="s">
        <v>107</v>
      </c>
      <c r="B27">
        <v>100</v>
      </c>
    </row>
    <row r="29" spans="1:11" s="1" customFormat="1">
      <c r="A29" s="1" t="s">
        <v>9</v>
      </c>
      <c r="B29" s="1" t="s">
        <v>13</v>
      </c>
      <c r="C29" s="1" t="s">
        <v>40</v>
      </c>
      <c r="D29" s="1" t="s">
        <v>36</v>
      </c>
      <c r="E29" s="1" t="s">
        <v>35</v>
      </c>
      <c r="F29" s="1" t="s">
        <v>37</v>
      </c>
      <c r="G29" s="1" t="s">
        <v>38</v>
      </c>
      <c r="H29" s="1" t="s">
        <v>49</v>
      </c>
      <c r="I29" s="1" t="s">
        <v>42</v>
      </c>
      <c r="J29" s="1" t="s">
        <v>39</v>
      </c>
      <c r="K29" s="1" t="s">
        <v>17</v>
      </c>
    </row>
    <row r="30" spans="1:11">
      <c r="A30" t="s">
        <v>10</v>
      </c>
      <c r="B30">
        <v>465</v>
      </c>
    </row>
    <row r="31" spans="1:11">
      <c r="A31" t="s">
        <v>14</v>
      </c>
      <c r="B31">
        <v>966</v>
      </c>
      <c r="K31" t="s">
        <v>15</v>
      </c>
    </row>
    <row r="32" spans="1:11">
      <c r="A32" t="s">
        <v>11</v>
      </c>
      <c r="B32" t="s">
        <v>12</v>
      </c>
      <c r="K32" t="s">
        <v>16</v>
      </c>
    </row>
    <row r="33" spans="1:11">
      <c r="A33" t="s">
        <v>34</v>
      </c>
      <c r="B33">
        <v>370</v>
      </c>
      <c r="C33" t="s">
        <v>41</v>
      </c>
      <c r="D33">
        <v>0.1</v>
      </c>
      <c r="E33">
        <v>30</v>
      </c>
      <c r="F33">
        <v>270</v>
      </c>
      <c r="H33">
        <f>0.03/10</f>
        <v>3.0000000000000001E-3</v>
      </c>
      <c r="I33">
        <v>0.25</v>
      </c>
      <c r="J33">
        <f>1/0.025</f>
        <v>40</v>
      </c>
      <c r="K33" s="6" t="s">
        <v>43</v>
      </c>
    </row>
    <row r="34" spans="1:11">
      <c r="A34" t="s">
        <v>44</v>
      </c>
      <c r="B34">
        <v>160</v>
      </c>
      <c r="C34" t="s">
        <v>45</v>
      </c>
      <c r="D34">
        <v>0.06</v>
      </c>
      <c r="E34">
        <v>4.0999999999999996</v>
      </c>
      <c r="F34">
        <v>240</v>
      </c>
      <c r="H34">
        <v>0.01</v>
      </c>
      <c r="I34">
        <v>0.36</v>
      </c>
      <c r="J34">
        <f>1/0.1</f>
        <v>10</v>
      </c>
      <c r="K34" s="6" t="s">
        <v>46</v>
      </c>
    </row>
    <row r="35" spans="1:11">
      <c r="A35" t="s">
        <v>48</v>
      </c>
      <c r="B35">
        <v>160</v>
      </c>
      <c r="C35" t="s">
        <v>45</v>
      </c>
      <c r="D35">
        <v>0.02</v>
      </c>
      <c r="E35">
        <v>5.6</v>
      </c>
      <c r="F35">
        <v>240</v>
      </c>
      <c r="H35">
        <f>30/1000</f>
        <v>0.03</v>
      </c>
      <c r="I35">
        <v>0.36</v>
      </c>
      <c r="J35">
        <v>10</v>
      </c>
      <c r="K35" s="6" t="s">
        <v>50</v>
      </c>
    </row>
    <row r="36" spans="1:11">
      <c r="A36" t="s">
        <v>92</v>
      </c>
      <c r="B36">
        <v>17.5</v>
      </c>
      <c r="C36" t="s">
        <v>102</v>
      </c>
      <c r="K36" t="s">
        <v>100</v>
      </c>
    </row>
    <row r="37" spans="1:11">
      <c r="A37" t="s">
        <v>94</v>
      </c>
    </row>
    <row r="38" spans="1:11">
      <c r="A38" t="s">
        <v>101</v>
      </c>
      <c r="B38">
        <v>4.5</v>
      </c>
      <c r="C38" t="s">
        <v>103</v>
      </c>
      <c r="D38">
        <v>0.3</v>
      </c>
      <c r="E38">
        <v>5</v>
      </c>
      <c r="K38" t="s">
        <v>104</v>
      </c>
    </row>
    <row r="41" spans="1:11" s="1" customFormat="1" ht="15.75" thickBot="1">
      <c r="A41" s="1" t="s">
        <v>83</v>
      </c>
    </row>
    <row r="42" spans="1:11">
      <c r="A42" s="8"/>
      <c r="B42" s="9" t="s">
        <v>69</v>
      </c>
      <c r="C42" s="10" t="s">
        <v>13</v>
      </c>
      <c r="D42" s="24" t="s">
        <v>4</v>
      </c>
    </row>
    <row r="43" spans="1:11" ht="15.75" thickBot="1">
      <c r="A43" s="18" t="s">
        <v>70</v>
      </c>
      <c r="B43" s="19" t="str">
        <f>A4</f>
        <v xml:space="preserve">3DR RTF X8 </v>
      </c>
      <c r="C43" s="19">
        <f>B4</f>
        <v>2450</v>
      </c>
      <c r="D43" s="25">
        <f>D4</f>
        <v>880</v>
      </c>
      <c r="E43" t="s">
        <v>82</v>
      </c>
    </row>
    <row r="44" spans="1:11">
      <c r="A44" s="20" t="s">
        <v>71</v>
      </c>
      <c r="B44" s="16" t="s">
        <v>84</v>
      </c>
      <c r="C44" s="21" t="s">
        <v>85</v>
      </c>
    </row>
    <row r="45" spans="1:11">
      <c r="A45" s="20" t="s">
        <v>26</v>
      </c>
      <c r="B45" s="16" t="s">
        <v>90</v>
      </c>
      <c r="C45" s="21" t="s">
        <v>85</v>
      </c>
    </row>
    <row r="46" spans="1:11">
      <c r="A46" s="20" t="s">
        <v>72</v>
      </c>
      <c r="B46" s="16" t="str">
        <f>A23</f>
        <v>Odroid-U3</v>
      </c>
      <c r="C46" s="21">
        <f>B23</f>
        <v>48</v>
      </c>
    </row>
    <row r="47" spans="1:11">
      <c r="A47" s="11" t="s">
        <v>73</v>
      </c>
      <c r="B47" s="29" t="s">
        <v>107</v>
      </c>
      <c r="C47" s="12">
        <f>B27</f>
        <v>100</v>
      </c>
    </row>
    <row r="48" spans="1:11">
      <c r="A48" s="22"/>
      <c r="B48" s="17"/>
      <c r="C48" s="23"/>
    </row>
    <row r="49" spans="1:3">
      <c r="A49" s="20" t="s">
        <v>74</v>
      </c>
      <c r="B49" s="16"/>
      <c r="C49" s="21">
        <v>40</v>
      </c>
    </row>
    <row r="50" spans="1:3">
      <c r="A50" s="11" t="s">
        <v>9</v>
      </c>
      <c r="C50" s="28"/>
    </row>
    <row r="51" spans="1:3">
      <c r="A51" s="27" t="s">
        <v>95</v>
      </c>
      <c r="B51" s="7" t="str">
        <f>A35</f>
        <v>Hokuyo URG-04LX-UG01</v>
      </c>
      <c r="C51" s="12">
        <f>B35</f>
        <v>160</v>
      </c>
    </row>
    <row r="52" spans="1:3">
      <c r="A52" s="27" t="s">
        <v>96</v>
      </c>
      <c r="B52" s="7" t="s">
        <v>105</v>
      </c>
      <c r="C52" s="12"/>
    </row>
    <row r="53" spans="1:3">
      <c r="A53" s="27" t="s">
        <v>97</v>
      </c>
      <c r="B53" s="7" t="s">
        <v>106</v>
      </c>
      <c r="C53" s="12">
        <v>17.5</v>
      </c>
    </row>
    <row r="54" spans="1:3">
      <c r="A54" s="27" t="s">
        <v>98</v>
      </c>
      <c r="B54" s="7"/>
      <c r="C54" s="12"/>
    </row>
    <row r="55" spans="1:3">
      <c r="A55" s="27" t="s">
        <v>99</v>
      </c>
      <c r="B55" s="7"/>
      <c r="C55" s="12"/>
    </row>
    <row r="56" spans="1:3">
      <c r="A56" s="27" t="s">
        <v>73</v>
      </c>
      <c r="B56" s="7"/>
      <c r="C56" s="12"/>
    </row>
    <row r="57" spans="1:3">
      <c r="A57" s="22"/>
      <c r="B57" s="17"/>
      <c r="C57" s="23"/>
    </row>
    <row r="58" spans="1:3">
      <c r="A58" s="11" t="s">
        <v>76</v>
      </c>
      <c r="B58" s="7"/>
      <c r="C58" s="12"/>
    </row>
    <row r="59" spans="1:3">
      <c r="A59" s="11"/>
      <c r="B59" s="7"/>
      <c r="C59" s="12"/>
    </row>
    <row r="60" spans="1:3">
      <c r="A60" s="11"/>
      <c r="B60" s="7"/>
      <c r="C60" s="12"/>
    </row>
    <row r="61" spans="1:3" ht="15.75" thickBot="1">
      <c r="A61" s="13"/>
      <c r="B61" s="14"/>
      <c r="C61" s="15"/>
    </row>
    <row r="62" spans="1:3">
      <c r="A62" s="1" t="s">
        <v>75</v>
      </c>
      <c r="B62">
        <f>SUM(C43:C57)-SUM(C58:C61)</f>
        <v>2815.5</v>
      </c>
      <c r="C62" t="s">
        <v>79</v>
      </c>
    </row>
    <row r="63" spans="1:3">
      <c r="A63" s="1" t="s">
        <v>78</v>
      </c>
      <c r="B63">
        <f>D43+SUM(C58:C61)</f>
        <v>880</v>
      </c>
      <c r="C63" s="26" t="s">
        <v>80</v>
      </c>
    </row>
    <row r="64" spans="1:3">
      <c r="A64" s="1" t="s">
        <v>81</v>
      </c>
      <c r="B64">
        <f>SUM(C46:C57)</f>
        <v>365.5</v>
      </c>
    </row>
  </sheetData>
  <conditionalFormatting sqref="B64">
    <cfRule type="expression" dxfId="2" priority="1" stopIfTrue="1">
      <formula>$B$64&gt;$B$63</formula>
    </cfRule>
    <cfRule type="expression" dxfId="1" priority="2" stopIfTrue="1">
      <formula>$B$64&lt;0.85*$B$63</formula>
    </cfRule>
    <cfRule type="expression" dxfId="0" priority="3" stopIfTrue="1">
      <formula>$B$64&lt;=$B$63</formula>
    </cfRule>
  </conditionalFormatting>
  <hyperlinks>
    <hyperlink ref="K33" r:id="rId1"/>
    <hyperlink ref="K34" r:id="rId2"/>
    <hyperlink ref="K35" r:id="rId3"/>
    <hyperlink ref="G4" r:id="rId4"/>
    <hyperlink ref="H15" r:id="rId5"/>
    <hyperlink ref="H1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tabSelected="1" topLeftCell="A7" workbookViewId="0">
      <selection activeCell="F10" sqref="F10:I28"/>
    </sheetView>
  </sheetViews>
  <sheetFormatPr defaultColWidth="14.140625" defaultRowHeight="15"/>
  <cols>
    <col min="1" max="1" width="20.28515625" customWidth="1"/>
    <col min="4" max="4" width="16.42578125" customWidth="1"/>
  </cols>
  <sheetData>
    <row r="1" spans="1:11">
      <c r="A1" s="1" t="s">
        <v>111</v>
      </c>
    </row>
    <row r="2" spans="1:11">
      <c r="B2" t="s">
        <v>112</v>
      </c>
      <c r="C2" t="s">
        <v>117</v>
      </c>
      <c r="D2" t="s">
        <v>128</v>
      </c>
      <c r="E2" t="s">
        <v>116</v>
      </c>
      <c r="F2" t="s">
        <v>118</v>
      </c>
      <c r="G2" t="s">
        <v>123</v>
      </c>
      <c r="H2" t="s">
        <v>130</v>
      </c>
      <c r="J2" t="s">
        <v>125</v>
      </c>
      <c r="K2" t="s">
        <v>129</v>
      </c>
    </row>
    <row r="3" spans="1:11">
      <c r="A3" t="s">
        <v>120</v>
      </c>
      <c r="B3" t="s">
        <v>113</v>
      </c>
      <c r="C3">
        <v>282</v>
      </c>
      <c r="E3">
        <v>17.8</v>
      </c>
      <c r="F3" t="s">
        <v>119</v>
      </c>
      <c r="G3">
        <v>9.4</v>
      </c>
      <c r="H3">
        <v>50</v>
      </c>
    </row>
    <row r="4" spans="1:11">
      <c r="A4" t="s">
        <v>120</v>
      </c>
      <c r="B4" t="s">
        <v>114</v>
      </c>
      <c r="C4">
        <v>478</v>
      </c>
      <c r="E4">
        <v>21.7</v>
      </c>
      <c r="F4" t="s">
        <v>124</v>
      </c>
      <c r="G4">
        <v>9.4</v>
      </c>
      <c r="H4">
        <v>50</v>
      </c>
      <c r="J4" s="6" t="s">
        <v>126</v>
      </c>
      <c r="K4" s="6" t="s">
        <v>131</v>
      </c>
    </row>
    <row r="5" spans="1:11">
      <c r="A5" t="s">
        <v>120</v>
      </c>
      <c r="B5" t="s">
        <v>122</v>
      </c>
      <c r="D5">
        <f>2560-803</f>
        <v>1757</v>
      </c>
      <c r="E5">
        <v>24.3</v>
      </c>
      <c r="F5" t="s">
        <v>127</v>
      </c>
      <c r="G5">
        <v>11</v>
      </c>
      <c r="K5" s="6"/>
    </row>
    <row r="7" spans="1:11">
      <c r="A7" t="s">
        <v>121</v>
      </c>
      <c r="B7" t="s">
        <v>113</v>
      </c>
    </row>
    <row r="8" spans="1:11">
      <c r="A8" t="s">
        <v>121</v>
      </c>
      <c r="B8" t="s">
        <v>115</v>
      </c>
      <c r="K8" s="6"/>
    </row>
    <row r="9" spans="1:11" s="46" customFormat="1" ht="15.75" thickBot="1">
      <c r="K9" s="47"/>
    </row>
    <row r="10" spans="1:11" ht="15.75" thickTop="1">
      <c r="A10" s="1" t="s">
        <v>163</v>
      </c>
      <c r="F10" s="1" t="s">
        <v>190</v>
      </c>
    </row>
    <row r="11" spans="1:11">
      <c r="A11" s="43" t="s">
        <v>164</v>
      </c>
      <c r="B11" s="43" t="s">
        <v>166</v>
      </c>
      <c r="C11" s="43" t="s">
        <v>165</v>
      </c>
      <c r="D11" s="43" t="s">
        <v>167</v>
      </c>
      <c r="F11" s="43" t="s">
        <v>164</v>
      </c>
      <c r="G11" s="43" t="s">
        <v>166</v>
      </c>
      <c r="H11" s="43" t="s">
        <v>165</v>
      </c>
      <c r="I11" s="43" t="s">
        <v>167</v>
      </c>
    </row>
    <row r="12" spans="1:11">
      <c r="A12" t="s">
        <v>89</v>
      </c>
      <c r="B12">
        <v>478</v>
      </c>
      <c r="C12">
        <v>1</v>
      </c>
      <c r="D12">
        <f>C12*B12</f>
        <v>478</v>
      </c>
      <c r="F12" t="s">
        <v>191</v>
      </c>
      <c r="G12">
        <v>2560</v>
      </c>
      <c r="H12">
        <v>1</v>
      </c>
      <c r="I12">
        <f>H12*G12</f>
        <v>2560</v>
      </c>
    </row>
    <row r="13" spans="1:11">
      <c r="A13" t="s">
        <v>168</v>
      </c>
      <c r="B13">
        <v>50</v>
      </c>
      <c r="C13">
        <v>6</v>
      </c>
      <c r="D13">
        <f>C13*B13</f>
        <v>300</v>
      </c>
      <c r="F13" s="7"/>
      <c r="G13" s="7"/>
      <c r="H13" s="7"/>
      <c r="I13" s="7"/>
    </row>
    <row r="14" spans="1:11">
      <c r="A14" t="s">
        <v>169</v>
      </c>
      <c r="B14">
        <v>20</v>
      </c>
      <c r="C14">
        <v>6</v>
      </c>
      <c r="D14">
        <f t="shared" ref="D14:D34" si="0">C14*B14</f>
        <v>120</v>
      </c>
      <c r="F14" s="31" t="s">
        <v>175</v>
      </c>
      <c r="G14" s="31">
        <v>77</v>
      </c>
      <c r="H14">
        <v>1</v>
      </c>
      <c r="I14">
        <f t="shared" ref="I14:I26" si="1">H14*G14</f>
        <v>77</v>
      </c>
    </row>
    <row r="15" spans="1:11">
      <c r="A15" t="s">
        <v>170</v>
      </c>
      <c r="B15">
        <v>12</v>
      </c>
      <c r="C15">
        <v>6</v>
      </c>
      <c r="D15">
        <f t="shared" si="0"/>
        <v>72</v>
      </c>
      <c r="F15" s="7" t="s">
        <v>176</v>
      </c>
      <c r="G15" s="7">
        <v>155</v>
      </c>
      <c r="H15">
        <v>1</v>
      </c>
      <c r="I15">
        <f t="shared" si="1"/>
        <v>155</v>
      </c>
    </row>
    <row r="16" spans="1:11">
      <c r="A16" t="s">
        <v>171</v>
      </c>
      <c r="B16" s="31">
        <v>38</v>
      </c>
      <c r="C16" s="44">
        <v>1</v>
      </c>
      <c r="D16">
        <f t="shared" si="0"/>
        <v>38</v>
      </c>
      <c r="F16" s="7" t="s">
        <v>177</v>
      </c>
      <c r="G16" s="7">
        <v>18</v>
      </c>
      <c r="H16">
        <v>1</v>
      </c>
      <c r="I16">
        <f t="shared" si="1"/>
        <v>18</v>
      </c>
    </row>
    <row r="17" spans="1:9">
      <c r="A17" s="7" t="s">
        <v>71</v>
      </c>
      <c r="B17" s="29">
        <v>1290</v>
      </c>
      <c r="C17" s="29">
        <v>1</v>
      </c>
      <c r="D17">
        <f t="shared" si="0"/>
        <v>1290</v>
      </c>
      <c r="E17">
        <v>803</v>
      </c>
      <c r="F17" s="40" t="s">
        <v>178</v>
      </c>
      <c r="G17" s="40">
        <v>15</v>
      </c>
      <c r="H17">
        <v>1</v>
      </c>
      <c r="I17">
        <f t="shared" si="1"/>
        <v>15</v>
      </c>
    </row>
    <row r="18" spans="1:9">
      <c r="A18" s="29" t="s">
        <v>172</v>
      </c>
      <c r="B18" s="29">
        <v>6.2</v>
      </c>
      <c r="C18" s="29">
        <v>1</v>
      </c>
      <c r="D18">
        <f t="shared" si="0"/>
        <v>6.2</v>
      </c>
      <c r="F18" s="29" t="s">
        <v>179</v>
      </c>
      <c r="G18" s="40">
        <v>30</v>
      </c>
      <c r="H18">
        <v>4</v>
      </c>
      <c r="I18">
        <f t="shared" si="1"/>
        <v>120</v>
      </c>
    </row>
    <row r="19" spans="1:9">
      <c r="A19" s="7" t="s">
        <v>173</v>
      </c>
      <c r="B19" s="29">
        <v>26</v>
      </c>
      <c r="C19" s="29">
        <v>1</v>
      </c>
      <c r="D19">
        <f t="shared" si="0"/>
        <v>26</v>
      </c>
      <c r="F19" s="29" t="s">
        <v>180</v>
      </c>
      <c r="G19" s="29">
        <v>58</v>
      </c>
      <c r="H19">
        <v>1</v>
      </c>
      <c r="I19">
        <f t="shared" si="1"/>
        <v>58</v>
      </c>
    </row>
    <row r="20" spans="1:9">
      <c r="A20" s="7" t="s">
        <v>174</v>
      </c>
      <c r="B20" s="7">
        <v>17</v>
      </c>
      <c r="C20" s="29">
        <v>1</v>
      </c>
      <c r="D20">
        <f t="shared" si="0"/>
        <v>17</v>
      </c>
      <c r="F20" s="7" t="s">
        <v>181</v>
      </c>
      <c r="G20" s="29">
        <v>33</v>
      </c>
      <c r="H20">
        <v>1</v>
      </c>
      <c r="I20">
        <f t="shared" si="1"/>
        <v>33</v>
      </c>
    </row>
    <row r="21" spans="1:9">
      <c r="F21" s="29" t="s">
        <v>182</v>
      </c>
      <c r="G21" s="29">
        <v>27</v>
      </c>
      <c r="H21">
        <v>1</v>
      </c>
      <c r="I21">
        <f t="shared" si="1"/>
        <v>27</v>
      </c>
    </row>
    <row r="22" spans="1:9">
      <c r="A22" s="31" t="s">
        <v>175</v>
      </c>
      <c r="B22" s="31">
        <v>77</v>
      </c>
      <c r="C22">
        <v>1</v>
      </c>
      <c r="D22">
        <f t="shared" si="0"/>
        <v>77</v>
      </c>
      <c r="F22" s="29" t="s">
        <v>183</v>
      </c>
      <c r="G22" s="29">
        <v>40</v>
      </c>
      <c r="H22">
        <v>1</v>
      </c>
      <c r="I22">
        <f t="shared" si="1"/>
        <v>40</v>
      </c>
    </row>
    <row r="23" spans="1:9">
      <c r="A23" s="7" t="s">
        <v>176</v>
      </c>
      <c r="B23" s="7">
        <v>155</v>
      </c>
      <c r="C23">
        <v>1</v>
      </c>
      <c r="D23">
        <f t="shared" si="0"/>
        <v>155</v>
      </c>
      <c r="F23" s="29" t="s">
        <v>184</v>
      </c>
      <c r="G23" s="29">
        <v>26</v>
      </c>
      <c r="H23">
        <v>1</v>
      </c>
      <c r="I23">
        <f t="shared" si="1"/>
        <v>26</v>
      </c>
    </row>
    <row r="24" spans="1:9">
      <c r="A24" s="7" t="s">
        <v>177</v>
      </c>
      <c r="B24" s="7">
        <v>18</v>
      </c>
      <c r="C24">
        <v>1</v>
      </c>
      <c r="D24">
        <f t="shared" si="0"/>
        <v>18</v>
      </c>
      <c r="F24" s="7" t="s">
        <v>185</v>
      </c>
      <c r="G24" s="29">
        <v>28</v>
      </c>
      <c r="H24">
        <v>1</v>
      </c>
      <c r="I24">
        <f t="shared" si="1"/>
        <v>28</v>
      </c>
    </row>
    <row r="25" spans="1:9">
      <c r="A25" s="40" t="s">
        <v>178</v>
      </c>
      <c r="B25" s="40">
        <v>15</v>
      </c>
      <c r="C25">
        <v>1</v>
      </c>
      <c r="D25">
        <f t="shared" si="0"/>
        <v>15</v>
      </c>
      <c r="F25" s="29" t="s">
        <v>186</v>
      </c>
      <c r="G25" s="29">
        <v>9</v>
      </c>
      <c r="H25">
        <v>1</v>
      </c>
      <c r="I25">
        <f t="shared" si="1"/>
        <v>9</v>
      </c>
    </row>
    <row r="26" spans="1:9">
      <c r="A26" s="29" t="s">
        <v>179</v>
      </c>
      <c r="B26" s="40">
        <v>30</v>
      </c>
      <c r="C26">
        <v>6</v>
      </c>
      <c r="D26">
        <f t="shared" si="0"/>
        <v>180</v>
      </c>
      <c r="F26" s="41" t="s">
        <v>187</v>
      </c>
      <c r="G26" s="42">
        <v>15</v>
      </c>
      <c r="H26">
        <v>1</v>
      </c>
      <c r="I26">
        <f t="shared" si="1"/>
        <v>15</v>
      </c>
    </row>
    <row r="27" spans="1:9">
      <c r="A27" s="29" t="s">
        <v>180</v>
      </c>
      <c r="B27" s="29">
        <v>58</v>
      </c>
      <c r="C27">
        <v>1</v>
      </c>
      <c r="D27">
        <f t="shared" si="0"/>
        <v>58</v>
      </c>
    </row>
    <row r="28" spans="1:9">
      <c r="A28" s="7" t="s">
        <v>181</v>
      </c>
      <c r="B28" s="29">
        <v>33</v>
      </c>
      <c r="C28">
        <v>1</v>
      </c>
      <c r="D28">
        <f t="shared" si="0"/>
        <v>33</v>
      </c>
      <c r="G28" s="39" t="s">
        <v>189</v>
      </c>
      <c r="H28" s="48">
        <f>SUM(I12:I26)</f>
        <v>3181</v>
      </c>
      <c r="I28" s="45" t="s">
        <v>188</v>
      </c>
    </row>
    <row r="29" spans="1:9">
      <c r="A29" s="29" t="s">
        <v>182</v>
      </c>
      <c r="B29" s="29">
        <v>27</v>
      </c>
      <c r="C29">
        <v>1</v>
      </c>
      <c r="D29">
        <f t="shared" si="0"/>
        <v>27</v>
      </c>
    </row>
    <row r="30" spans="1:9">
      <c r="A30" s="29" t="s">
        <v>183</v>
      </c>
      <c r="B30" s="29">
        <v>40</v>
      </c>
      <c r="C30">
        <v>1</v>
      </c>
      <c r="D30">
        <f t="shared" si="0"/>
        <v>40</v>
      </c>
    </row>
    <row r="31" spans="1:9">
      <c r="A31" s="29" t="s">
        <v>184</v>
      </c>
      <c r="B31" s="29">
        <v>26</v>
      </c>
      <c r="C31">
        <v>1</v>
      </c>
      <c r="D31">
        <f t="shared" si="0"/>
        <v>26</v>
      </c>
    </row>
    <row r="32" spans="1:9">
      <c r="A32" s="7" t="s">
        <v>185</v>
      </c>
      <c r="B32" s="29">
        <v>28</v>
      </c>
      <c r="C32">
        <v>1</v>
      </c>
      <c r="D32">
        <f t="shared" si="0"/>
        <v>28</v>
      </c>
    </row>
    <row r="33" spans="1:4">
      <c r="A33" s="29" t="s">
        <v>186</v>
      </c>
      <c r="B33" s="29">
        <v>9</v>
      </c>
      <c r="C33">
        <v>1</v>
      </c>
      <c r="D33">
        <f t="shared" si="0"/>
        <v>9</v>
      </c>
    </row>
    <row r="34" spans="1:4">
      <c r="A34" s="41" t="s">
        <v>187</v>
      </c>
      <c r="B34" s="42">
        <v>15</v>
      </c>
      <c r="C34">
        <v>1</v>
      </c>
      <c r="D34">
        <f t="shared" si="0"/>
        <v>15</v>
      </c>
    </row>
    <row r="36" spans="1:4">
      <c r="B36" s="39" t="s">
        <v>189</v>
      </c>
      <c r="C36" s="48">
        <f>SUM(D12:D34)</f>
        <v>3028.2</v>
      </c>
      <c r="D36" s="45" t="s">
        <v>188</v>
      </c>
    </row>
  </sheetData>
  <hyperlinks>
    <hyperlink ref="J4" r:id="rId1"/>
    <hyperlink ref="K4" r:id="rId2" display="http://www.ecalc.ch/xcoptercalc.php?ecalc&amp;lang=en&amp;cooling=2.5&amp;rotornumber=6&amp;config=1&amp;weight=2340&amp;calc=auw&amp;elevation=1646&amp;airtemp=22&amp;qnh=1013&amp;batteries=0&amp;battcap=10000&amp;battri=0.0118&amp;battv=3.7&amp;battccont=10&amp;battcmax=20&amp;battweight=104&amp;chargestate=0&amp;s=4&amp;p=1&amp;esc=0&amp;esccont=15&amp;escmax=25&amp;escri=0.0044&amp;escweight=20&amp;motor=dji&amp;type=22|2212-920&amp;gear=1&amp;propeller=apc_slowfly_sf&amp;diameter=9.4&amp;pitch=4.3&amp;blades=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B9" sqref="B9"/>
    </sheetView>
  </sheetViews>
  <sheetFormatPr defaultRowHeight="15"/>
  <cols>
    <col min="1" max="1" width="13.85546875" customWidth="1"/>
    <col min="7" max="7" width="11.28515625" customWidth="1"/>
  </cols>
  <sheetData>
    <row r="1" spans="1:11">
      <c r="A1" t="s">
        <v>132</v>
      </c>
    </row>
    <row r="3" spans="1:11">
      <c r="B3" t="s">
        <v>133</v>
      </c>
      <c r="C3" t="s">
        <v>134</v>
      </c>
      <c r="D3" t="s">
        <v>135</v>
      </c>
      <c r="E3" t="s">
        <v>136</v>
      </c>
      <c r="F3" t="s">
        <v>137</v>
      </c>
    </row>
    <row r="4" spans="1:11">
      <c r="A4" t="s">
        <v>138</v>
      </c>
      <c r="B4">
        <f>2002+631+195</f>
        <v>2828</v>
      </c>
      <c r="C4">
        <v>11.25</v>
      </c>
      <c r="D4">
        <v>40.46</v>
      </c>
      <c r="E4">
        <f>D4/8</f>
        <v>5.0575000000000001</v>
      </c>
      <c r="F4" t="s">
        <v>139</v>
      </c>
      <c r="K4" t="s">
        <v>140</v>
      </c>
    </row>
    <row r="5" spans="1:11">
      <c r="A5" t="s">
        <v>141</v>
      </c>
      <c r="B5">
        <f>B4-195</f>
        <v>2633</v>
      </c>
      <c r="C5">
        <v>11.15</v>
      </c>
      <c r="D5">
        <v>37.08</v>
      </c>
      <c r="E5">
        <f>D5/8</f>
        <v>4.6349999999999998</v>
      </c>
      <c r="F5" t="s">
        <v>142</v>
      </c>
      <c r="K5" t="s">
        <v>140</v>
      </c>
    </row>
    <row r="8" spans="1:11">
      <c r="A8" s="1" t="s">
        <v>193</v>
      </c>
    </row>
    <row r="9" spans="1:11">
      <c r="A9" s="1" t="s">
        <v>115</v>
      </c>
      <c r="B9" s="6" t="s">
        <v>143</v>
      </c>
    </row>
    <row r="10" spans="1:11">
      <c r="A10" s="1" t="s">
        <v>122</v>
      </c>
      <c r="B10" s="6" t="s">
        <v>196</v>
      </c>
    </row>
    <row r="11" spans="1:11">
      <c r="A11" s="1" t="s">
        <v>114</v>
      </c>
      <c r="B11" s="58" t="s">
        <v>227</v>
      </c>
    </row>
    <row r="12" spans="1:11">
      <c r="A12" s="1"/>
      <c r="B12" s="6"/>
    </row>
    <row r="13" spans="1:11">
      <c r="A13" s="52"/>
      <c r="B13" s="49" t="s">
        <v>154</v>
      </c>
      <c r="C13" s="49" t="s">
        <v>144</v>
      </c>
      <c r="D13" s="49" t="s">
        <v>145</v>
      </c>
      <c r="E13" s="49" t="s">
        <v>146</v>
      </c>
      <c r="F13" s="49" t="s">
        <v>147</v>
      </c>
      <c r="G13" s="51" t="s">
        <v>160</v>
      </c>
    </row>
    <row r="14" spans="1:11">
      <c r="A14" s="33" t="s">
        <v>148</v>
      </c>
      <c r="B14" s="7">
        <v>2828</v>
      </c>
      <c r="C14" s="7">
        <v>3.8050000000000002</v>
      </c>
      <c r="D14" s="7">
        <v>1.228</v>
      </c>
      <c r="E14" s="7">
        <v>40.46</v>
      </c>
      <c r="F14" s="7">
        <f>(E14-$D$4)/$D$4*100</f>
        <v>0</v>
      </c>
      <c r="G14" s="50">
        <v>10.6</v>
      </c>
    </row>
    <row r="15" spans="1:11">
      <c r="A15" s="33" t="s">
        <v>156</v>
      </c>
      <c r="B15" s="7"/>
      <c r="C15" s="7"/>
      <c r="D15" s="7">
        <v>1.23</v>
      </c>
      <c r="E15" s="7">
        <v>40.479999999999997</v>
      </c>
      <c r="F15" s="7">
        <f t="shared" ref="F15:F17" si="0">(E15-$D$4)/$D$4*100</f>
        <v>4.9431537320800842E-2</v>
      </c>
      <c r="G15" s="34"/>
    </row>
    <row r="16" spans="1:11">
      <c r="A16" s="33" t="s">
        <v>192</v>
      </c>
      <c r="B16" s="7"/>
      <c r="C16" s="7"/>
      <c r="D16" s="7">
        <v>1.24</v>
      </c>
      <c r="E16" s="7">
        <v>40.590000000000003</v>
      </c>
      <c r="F16" s="7">
        <f t="shared" si="0"/>
        <v>0.32130499258527573</v>
      </c>
      <c r="G16" s="34"/>
    </row>
    <row r="17" spans="1:12">
      <c r="A17" s="33"/>
      <c r="B17" s="7"/>
      <c r="C17" s="7"/>
      <c r="D17" s="7">
        <v>1.25</v>
      </c>
      <c r="E17" s="7">
        <v>40.69</v>
      </c>
      <c r="F17" s="7">
        <f t="shared" si="0"/>
        <v>0.56846267918931503</v>
      </c>
      <c r="G17" s="34">
        <v>10.5</v>
      </c>
    </row>
    <row r="18" spans="1:12">
      <c r="A18" s="33"/>
      <c r="B18" s="7"/>
      <c r="C18" s="7"/>
      <c r="D18" s="7"/>
      <c r="E18" s="7"/>
      <c r="F18" s="7"/>
      <c r="G18" s="34"/>
    </row>
    <row r="19" spans="1:12">
      <c r="A19" s="33" t="s">
        <v>149</v>
      </c>
      <c r="B19" s="7">
        <v>2633</v>
      </c>
      <c r="C19" s="7">
        <v>3.7679999999999998</v>
      </c>
      <c r="D19" s="7">
        <v>1.228</v>
      </c>
      <c r="E19" s="7">
        <v>36.869999999999997</v>
      </c>
      <c r="F19" s="7">
        <f>(E19-$D$5)/$D$5*100</f>
        <v>-0.56634304207119968</v>
      </c>
      <c r="G19" s="50">
        <v>11.6</v>
      </c>
    </row>
    <row r="20" spans="1:12">
      <c r="A20" s="33" t="s">
        <v>157</v>
      </c>
      <c r="B20" s="7"/>
      <c r="C20" s="7"/>
      <c r="D20" s="7">
        <v>1.23</v>
      </c>
      <c r="E20" s="35">
        <v>36.89</v>
      </c>
      <c r="F20" s="7">
        <f t="shared" ref="F20:F22" si="1">(E20-$D$5)/$D$5*100</f>
        <v>-0.51240560949298197</v>
      </c>
      <c r="G20" s="34"/>
    </row>
    <row r="21" spans="1:12">
      <c r="A21" s="33" t="s">
        <v>192</v>
      </c>
      <c r="B21" s="7"/>
      <c r="C21" s="7"/>
      <c r="D21" s="7">
        <v>1.24</v>
      </c>
      <c r="E21" s="7">
        <v>36.99</v>
      </c>
      <c r="F21" s="7">
        <f t="shared" si="1"/>
        <v>-0.24271844660193179</v>
      </c>
      <c r="G21" s="34"/>
    </row>
    <row r="22" spans="1:12">
      <c r="A22" s="33"/>
      <c r="B22" s="7"/>
      <c r="C22" s="7"/>
      <c r="D22" s="7">
        <v>1.25</v>
      </c>
      <c r="E22" s="7">
        <v>37.08</v>
      </c>
      <c r="F22" s="7">
        <f t="shared" si="1"/>
        <v>0</v>
      </c>
      <c r="G22" s="34">
        <v>11.6</v>
      </c>
    </row>
    <row r="23" spans="1:12">
      <c r="A23" s="33"/>
      <c r="B23" s="7"/>
      <c r="C23" s="7"/>
      <c r="D23" s="7"/>
      <c r="E23" s="7"/>
      <c r="F23" s="7"/>
      <c r="G23" s="34"/>
    </row>
    <row r="24" spans="1:12">
      <c r="A24" t="s">
        <v>155</v>
      </c>
      <c r="B24">
        <v>2932</v>
      </c>
      <c r="C24">
        <v>3.7679999999999998</v>
      </c>
      <c r="D24" s="29">
        <v>1.216</v>
      </c>
      <c r="E24" s="29">
        <v>42.91</v>
      </c>
      <c r="F24" s="7" t="s">
        <v>105</v>
      </c>
      <c r="G24" s="50">
        <v>10</v>
      </c>
    </row>
    <row r="25" spans="1:12">
      <c r="A25" t="s">
        <v>158</v>
      </c>
      <c r="F25" s="7"/>
      <c r="G25" s="34"/>
    </row>
    <row r="26" spans="1:12">
      <c r="A26" s="33" t="s">
        <v>192</v>
      </c>
      <c r="F26" s="7"/>
      <c r="G26" s="34"/>
    </row>
    <row r="27" spans="1:12">
      <c r="F27" s="7"/>
      <c r="G27" s="34"/>
      <c r="J27" s="53"/>
      <c r="K27" s="53" t="s">
        <v>154</v>
      </c>
      <c r="L27" s="53" t="s">
        <v>159</v>
      </c>
    </row>
    <row r="28" spans="1:12">
      <c r="A28" t="s">
        <v>194</v>
      </c>
      <c r="B28">
        <v>3241</v>
      </c>
      <c r="C28">
        <v>3.7</v>
      </c>
      <c r="D28">
        <v>1.181</v>
      </c>
      <c r="E28">
        <v>36.82</v>
      </c>
      <c r="F28" t="s">
        <v>105</v>
      </c>
      <c r="G28" s="34">
        <v>13.9</v>
      </c>
      <c r="J28" s="53" t="s">
        <v>115</v>
      </c>
      <c r="K28" s="53">
        <v>2932</v>
      </c>
      <c r="L28" s="53">
        <f xml:space="preserve"> -0.0001128*K28 + 1.5470564</f>
        <v>1.2163268</v>
      </c>
    </row>
    <row r="29" spans="1:12">
      <c r="A29" t="s">
        <v>195</v>
      </c>
      <c r="G29" s="34"/>
      <c r="J29" s="53" t="s">
        <v>122</v>
      </c>
      <c r="K29" s="53">
        <v>3241</v>
      </c>
      <c r="L29" s="53">
        <f xml:space="preserve"> -0.0001128*K29 + 1.5470564</f>
        <v>1.1814716000000001</v>
      </c>
    </row>
    <row r="30" spans="1:12">
      <c r="G30" s="34"/>
      <c r="J30" s="53" t="s">
        <v>114</v>
      </c>
      <c r="K30" s="53">
        <v>2550</v>
      </c>
      <c r="L30" s="53">
        <f xml:space="preserve"> -0.0001128*K30 + 1.5470564</f>
        <v>1.2594164000000001</v>
      </c>
    </row>
    <row r="31" spans="1:12">
      <c r="A31" t="s">
        <v>197</v>
      </c>
      <c r="G31" s="34"/>
    </row>
    <row r="32" spans="1:12">
      <c r="A32" t="s">
        <v>198</v>
      </c>
      <c r="B32">
        <v>2550</v>
      </c>
      <c r="C32">
        <v>3.7</v>
      </c>
      <c r="D32">
        <v>1.1499999999999999</v>
      </c>
      <c r="E32">
        <v>34.31</v>
      </c>
      <c r="G32" s="34">
        <v>14.9</v>
      </c>
    </row>
    <row r="33" spans="1:7">
      <c r="B33">
        <v>2650</v>
      </c>
      <c r="C33">
        <v>3.7</v>
      </c>
      <c r="D33">
        <v>1.1499999999999999</v>
      </c>
      <c r="E33">
        <v>36.29</v>
      </c>
      <c r="G33" s="34">
        <v>14.1</v>
      </c>
    </row>
    <row r="34" spans="1:7">
      <c r="B34">
        <v>3241</v>
      </c>
      <c r="C34">
        <v>3.7</v>
      </c>
      <c r="D34">
        <v>1.1499999999999999</v>
      </c>
      <c r="E34">
        <v>49.88</v>
      </c>
      <c r="G34" s="34">
        <v>10.199999999999999</v>
      </c>
    </row>
    <row r="35" spans="1:7">
      <c r="G35" s="34"/>
    </row>
    <row r="36" spans="1:7">
      <c r="F36" s="7"/>
      <c r="G36" s="34"/>
    </row>
    <row r="37" spans="1:7">
      <c r="A37" s="30" t="s">
        <v>150</v>
      </c>
      <c r="B37" s="31"/>
      <c r="C37" s="31" t="s">
        <v>151</v>
      </c>
      <c r="D37" s="31" t="s">
        <v>152</v>
      </c>
      <c r="E37" s="32" t="s">
        <v>153</v>
      </c>
      <c r="F37" s="30" t="s">
        <v>161</v>
      </c>
      <c r="G37" s="32"/>
    </row>
    <row r="38" spans="1:7">
      <c r="A38" s="36"/>
      <c r="B38" s="37"/>
      <c r="C38" s="37">
        <v>1646</v>
      </c>
      <c r="D38" s="37">
        <v>21</v>
      </c>
      <c r="E38" s="38">
        <v>847</v>
      </c>
      <c r="F38" s="36" t="s">
        <v>162</v>
      </c>
      <c r="G38" s="38"/>
    </row>
  </sheetData>
  <hyperlinks>
    <hyperlink ref="B10" r:id="rId1" display="http://www.ecalc.ch/xcoptercalc.php?ecalc&amp;lang=en&amp;cooling=2.5&amp;rotornumber=8&amp;config=1&amp;weight=3241&amp;calc=auw&amp;elevation=1646&amp;airtemp=21&amp;qnh=847&amp;batteries=0&amp;battcap=10000&amp;battri=0.0019&amp;battv=3.7&amp;battccont=10&amp;battcmax=20&amp;battweight=105&amp;chargestate=0&amp;s=4&amp;p=1&amp;esc=max_20a&amp;motor=sunnysky&amp;type=63|v2216-800&amp;gear=1&amp;propeller=0&amp;propconst=1.18&amp;proptwist=0&amp;diameter=11&amp;pitch=4.7&amp;blades=2"/>
    <hyperlink ref="B9" r:id="rId2" display="http://www.ecalc.ch/xcoptercalc.php?ecalc&amp;lang=en&amp;cooling=2.5&amp;rotornumber=8&amp;config=1&amp;weight=2633&amp;calc=auw&amp;elevation=1646&amp;airtemp=21&amp;qnh=847&amp;batteries=0&amp;battcap=4200&amp;battri=0.0019&amp;battv=3.768&amp;battccont=25&amp;battcmax=35&amp;battweight=105&amp;chargestate=0&amp;s=3&amp;p=2&amp;esc=max_20a&amp;motor=rctimer&amp;type=54|a2830-12&amp;gear=1&amp;propeller=0&amp;propconst=1.23&amp;proptwist=0&amp;diameter=10&amp;pitch=4.7&amp;blades=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15" sqref="A15"/>
    </sheetView>
  </sheetViews>
  <sheetFormatPr defaultRowHeight="15"/>
  <cols>
    <col min="3" max="3" width="10.140625" customWidth="1"/>
    <col min="5" max="5" width="11.5703125" customWidth="1"/>
    <col min="6" max="6" width="11" customWidth="1"/>
    <col min="7" max="7" width="11.85546875" customWidth="1"/>
  </cols>
  <sheetData>
    <row r="1" spans="1:14">
      <c r="A1" t="s">
        <v>199</v>
      </c>
    </row>
    <row r="3" spans="1:14" s="56" customFormat="1" ht="30" customHeight="1">
      <c r="A3" s="55"/>
      <c r="B3" s="56" t="s">
        <v>200</v>
      </c>
      <c r="C3" s="56" t="s">
        <v>201</v>
      </c>
      <c r="D3" s="56" t="s">
        <v>123</v>
      </c>
      <c r="E3" s="56" t="s">
        <v>203</v>
      </c>
      <c r="F3" s="56" t="s">
        <v>222</v>
      </c>
      <c r="G3" s="56" t="s">
        <v>205</v>
      </c>
      <c r="H3" s="56" t="s">
        <v>207</v>
      </c>
      <c r="I3" s="56" t="s">
        <v>208</v>
      </c>
      <c r="J3" s="56" t="s">
        <v>209</v>
      </c>
      <c r="K3" s="56" t="s">
        <v>218</v>
      </c>
      <c r="N3" s="56" t="s">
        <v>226</v>
      </c>
    </row>
    <row r="4" spans="1:14" s="57" customFormat="1">
      <c r="A4" s="50" t="s">
        <v>115</v>
      </c>
      <c r="B4" s="57">
        <f>929*0.82</f>
        <v>761.78</v>
      </c>
      <c r="C4" s="57" t="s">
        <v>221</v>
      </c>
      <c r="D4" s="57">
        <v>10</v>
      </c>
      <c r="F4" s="57">
        <v>10</v>
      </c>
      <c r="G4" s="57" t="s">
        <v>220</v>
      </c>
      <c r="H4" s="57" t="s">
        <v>223</v>
      </c>
      <c r="I4" s="57" t="s">
        <v>210</v>
      </c>
      <c r="J4" s="57" t="s">
        <v>212</v>
      </c>
      <c r="K4" s="57" t="s">
        <v>225</v>
      </c>
    </row>
    <row r="5" spans="1:14">
      <c r="A5" s="34" t="s">
        <v>122</v>
      </c>
      <c r="B5">
        <f>1350*0.82</f>
        <v>1107</v>
      </c>
      <c r="C5" s="54" t="s">
        <v>202</v>
      </c>
      <c r="D5">
        <v>11</v>
      </c>
      <c r="E5">
        <f>24.3+D5</f>
        <v>35.299999999999997</v>
      </c>
      <c r="F5">
        <v>13.9</v>
      </c>
      <c r="G5" s="54" t="s">
        <v>220</v>
      </c>
      <c r="H5" s="54" t="s">
        <v>223</v>
      </c>
      <c r="I5" s="54" t="s">
        <v>210</v>
      </c>
      <c r="J5" s="54" t="s">
        <v>212</v>
      </c>
      <c r="K5" s="57" t="s">
        <v>211</v>
      </c>
      <c r="N5">
        <f>13.7+D5</f>
        <v>24.7</v>
      </c>
    </row>
    <row r="6" spans="1:14">
      <c r="A6" s="34" t="s">
        <v>114</v>
      </c>
      <c r="B6" s="54" t="s">
        <v>204</v>
      </c>
      <c r="C6">
        <v>21.7</v>
      </c>
      <c r="D6">
        <v>9.4</v>
      </c>
      <c r="E6">
        <f>24.3+D6</f>
        <v>33.700000000000003</v>
      </c>
      <c r="F6" s="54">
        <v>14.9</v>
      </c>
      <c r="G6" t="s">
        <v>206</v>
      </c>
      <c r="H6" s="57" t="s">
        <v>224</v>
      </c>
      <c r="I6" t="s">
        <v>211</v>
      </c>
      <c r="J6" t="s">
        <v>213</v>
      </c>
      <c r="K6" s="54" t="s">
        <v>210</v>
      </c>
    </row>
    <row r="8" spans="1:14">
      <c r="A8" t="s">
        <v>214</v>
      </c>
    </row>
    <row r="9" spans="1:14">
      <c r="A9" t="s">
        <v>215</v>
      </c>
    </row>
    <row r="10" spans="1:14">
      <c r="A10" t="s">
        <v>216</v>
      </c>
    </row>
    <row r="11" spans="1:14">
      <c r="A11" t="s">
        <v>217</v>
      </c>
    </row>
    <row r="12" spans="1:14">
      <c r="A1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4" sqref="E4"/>
    </sheetView>
  </sheetViews>
  <sheetFormatPr defaultRowHeight="15"/>
  <cols>
    <col min="1" max="1" width="17.28515625" customWidth="1"/>
    <col min="3" max="3" width="13.28515625" customWidth="1"/>
  </cols>
  <sheetData>
    <row r="1" spans="1:5">
      <c r="A1" t="s">
        <v>228</v>
      </c>
    </row>
    <row r="3" spans="1:5">
      <c r="A3" s="65" t="s">
        <v>112</v>
      </c>
      <c r="B3" s="59" t="s">
        <v>154</v>
      </c>
      <c r="C3" s="59" t="s">
        <v>231</v>
      </c>
      <c r="D3" s="60" t="s">
        <v>233</v>
      </c>
      <c r="E3" s="43" t="s">
        <v>232</v>
      </c>
    </row>
    <row r="4" spans="1:5">
      <c r="A4" s="66" t="s">
        <v>229</v>
      </c>
      <c r="B4" s="61">
        <v>2990</v>
      </c>
      <c r="C4" s="61">
        <v>9.6</v>
      </c>
      <c r="D4" s="62">
        <v>0.85</v>
      </c>
      <c r="E4" s="6" t="s">
        <v>235</v>
      </c>
    </row>
    <row r="5" spans="1:5">
      <c r="A5" s="66" t="s">
        <v>122</v>
      </c>
      <c r="B5" s="61">
        <v>3241</v>
      </c>
      <c r="C5" s="61">
        <v>13.7</v>
      </c>
      <c r="D5" s="62">
        <v>0.55000000000000004</v>
      </c>
      <c r="E5" s="6" t="s">
        <v>234</v>
      </c>
    </row>
    <row r="6" spans="1:5">
      <c r="A6" s="67" t="s">
        <v>230</v>
      </c>
      <c r="B6" s="63">
        <v>2550</v>
      </c>
      <c r="C6" s="63">
        <v>13.5</v>
      </c>
      <c r="D6" s="64">
        <v>0.91</v>
      </c>
      <c r="E6" s="4" t="s">
        <v>227</v>
      </c>
    </row>
  </sheetData>
  <hyperlinks>
    <hyperlink ref="E5" r:id="rId1" display="http://www.ecalc.ch/xcoptercalc.php?ecalc&amp;lang=en&amp;cooling=medium&amp;rotornumber=8&amp;config=flat&amp;weight=3241&amp;calc=auw&amp;elevation=1646&amp;airtemp=21&amp;qnh=830&amp;batteries=0&amp;battcap=10000&amp;battri=0.0019&amp;battv=3.7&amp;battccont=10&amp;battcmax=20&amp;battweight=105&amp;chargestate=0&amp;s=4&amp;p=1&amp;esc=max_20a&amp;motor=sunnysky&amp;type=63%7Cv2216-800&amp;gear=1&amp;propeller=0&amp;propconst=1.18&amp;proptwist=0&amp;diameter=11&amp;pitch=4.7&amp;blades=2"/>
    <hyperlink ref="E4" r:id="rId2" display="http://www.ecalc.ch/xcoptercalc.php?ecalc&amp;lang=en&amp;cooling=medium&amp;rotornumber=8&amp;config=flat&amp;weight=2990&amp;calc=auw&amp;elevation=1646&amp;airtemp=21&amp;qnh=830&amp;batteries=0&amp;battcap=4200&amp;battri=0.0019&amp;battv=3.768&amp;battccont=25&amp;battcmax=35&amp;battweight=105&amp;chargestate=0&amp;s=3&amp;p=2&amp;esc=max_20a&amp;motor=rctimer&amp;type=54%7Ca2830-12&amp;gear=1&amp;propeller=0&amp;propconst=1.23&amp;proptwist=0&amp;diameter=10&amp;pitch=4.7&amp;blades=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Hardware Specs</vt:lpstr>
      <vt:lpstr>Platform Comparison</vt:lpstr>
      <vt:lpstr>Power Testing</vt:lpstr>
      <vt:lpstr>Trade Study</vt:lpstr>
      <vt:lpstr>Ecalc results 3-2-15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Curry</dc:creator>
  <cp:lastModifiedBy>Nathan Curry</cp:lastModifiedBy>
  <dcterms:created xsi:type="dcterms:W3CDTF">2014-09-17T04:38:09Z</dcterms:created>
  <dcterms:modified xsi:type="dcterms:W3CDTF">2015-03-05T07:30:15Z</dcterms:modified>
</cp:coreProperties>
</file>