
<file path=[Content_Types].xml><?xml version="1.0" encoding="utf-8"?>
<Types xmlns="http://schemas.openxmlformats.org/package/2006/content-types">
  <Default Extension="bin" ContentType="application/vnd.ms-office.vbaProject"/>
  <Default Extension="data" ContentType="application/vnd.openxmlformats-officedocument.model+data"/>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pivotTables/pivotTable1.xml" ContentType="application/vnd.openxmlformats-officedocument.spreadsheetml.pivotTable+xml"/>
  <Override PartName="/xl/tables/table2.xml" ContentType="application/vnd.openxmlformats-officedocument.spreadsheetml.table+xml"/>
  <Override PartName="/xl/drawings/drawing1.xml" ContentType="application/vnd.openxmlformats-officedocument.drawing+xml"/>
  <Override PartName="/xl/drawings/drawing2.xml" ContentType="application/vnd.openxmlformats-officedocument.drawing+xml"/>
  <Override PartName="/xl/charts/chartEx1.xml" ContentType="application/vnd.ms-office.chartex+xml"/>
  <Override PartName="/xl/charts/style1.xml" ContentType="application/vnd.ms-office.chartstyle+xml"/>
  <Override PartName="/xl/charts/colors1.xml" ContentType="application/vnd.ms-office.chartcolorstyle+xml"/>
  <Override PartName="/xl/drawings/drawing3.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slicers/slicer2.xml" ContentType="application/vnd.ms-excel.slicer+xml"/>
  <Override PartName="/xl/charts/chart2.xml" ContentType="application/vnd.openxmlformats-officedocument.drawingml.chart+xml"/>
  <Override PartName="/xl/charts/style3.xml" ContentType="application/vnd.ms-office.chartstyle+xml"/>
  <Override PartName="/xl/charts/colors3.xml" ContentType="application/vnd.ms-office.chartcolorstyle+xml"/>
  <Override PartName="/xl/tables/table3.xml" ContentType="application/vnd.openxmlformats-officedocument.spreadsheetml.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5.xml" ContentType="application/vnd.openxmlformats-officedocument.drawing+xml"/>
  <Override PartName="/xl/slicers/slicer3.xml" ContentType="application/vnd.ms-excel.slicer+xml"/>
  <Override PartName="/xl/charts/chart3.xml" ContentType="application/vnd.openxmlformats-officedocument.drawingml.chart+xml"/>
  <Override PartName="/xl/charts/style4.xml" ContentType="application/vnd.ms-office.chartstyle+xml"/>
  <Override PartName="/xl/charts/colors4.xml" ContentType="application/vnd.ms-office.chartcolorstyle+xml"/>
  <Override PartName="/xl/charts/chart4.xml" ContentType="application/vnd.openxmlformats-officedocument.drawingml.chart+xml"/>
  <Override PartName="/xl/charts/style5.xml" ContentType="application/vnd.ms-office.chartstyle+xml"/>
  <Override PartName="/xl/charts/colors5.xml" ContentType="application/vnd.ms-office.chartcolorsty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09" codeName="{E5D1E7B1-6628-F0F0-D09B-76B25B5F3CD3}"/>
  <workbookPr codeName="ThisWorkbook" hidePivotFieldList="1" defaultThemeVersion="202300"/>
  <mc:AlternateContent xmlns:mc="http://schemas.openxmlformats.org/markup-compatibility/2006">
    <mc:Choice Requires="x15">
      <x15ac:absPath xmlns:x15ac="http://schemas.microsoft.com/office/spreadsheetml/2010/11/ac" url="https://umass-my.sharepoint.com/personal/dteli_umass_edu/Documents/Desktop/Dashboard/Final Submission/"/>
    </mc:Choice>
  </mc:AlternateContent>
  <xr:revisionPtr revIDLastSave="135" documentId="8_{F0389A08-361D-2843-AB20-E8DA038BE41D}" xr6:coauthVersionLast="47" xr6:coauthVersionMax="47" xr10:uidLastSave="{1E1B5E4F-BFCD-E54E-B24E-B300D20BC024}"/>
  <bookViews>
    <workbookView xWindow="0" yWindow="740" windowWidth="29400" windowHeight="18380" activeTab="7" xr2:uid="{BF48E4C8-52AC-41EE-8A02-51B7641E877C}"/>
  </bookViews>
  <sheets>
    <sheet name="Cost_of_living" sheetId="1" state="hidden" r:id="rId1"/>
    <sheet name="Concised Table" sheetId="5" state="hidden" r:id="rId2"/>
    <sheet name="State Code Mapping" sheetId="6" state="hidden" r:id="rId3"/>
    <sheet name="Weather_Dataset" sheetId="12" state="hidden" r:id="rId4"/>
    <sheet name="Dashboard" sheetId="14" r:id="rId5"/>
    <sheet name="Cost of Living Index" sheetId="4" r:id="rId6"/>
    <sheet name="Crime Rate" sheetId="20" r:id="rId7"/>
    <sheet name="Weather" sheetId="17" r:id="rId8"/>
    <sheet name="Information" sheetId="24" r:id="rId9"/>
    <sheet name="US_violent_crime" sheetId="23" state="hidden" r:id="rId10"/>
    <sheet name="Summary" sheetId="19" state="hidden" r:id="rId11"/>
  </sheets>
  <definedNames>
    <definedName name="_xlnm._FilterDatabase" localSheetId="1" hidden="1">'Concised Table'!$A$1:$I$51</definedName>
    <definedName name="_xlnm._FilterDatabase" localSheetId="0" hidden="1">Cost_of_living!$A$1:$I$57</definedName>
    <definedName name="_xlchart.v5.0" hidden="1">'Cost of Living Index'!$D$11</definedName>
    <definedName name="_xlchart.v5.1" hidden="1">'Cost of Living Index'!$D$12:$D$21</definedName>
    <definedName name="_xlchart.v5.2" hidden="1">'Cost of Living Index'!$K$11</definedName>
    <definedName name="_xlchart.v5.3" hidden="1">'Cost of Living Index'!$K$12:$K$21</definedName>
    <definedName name="_xlcn.WorksheetConnection_Group3Dashboard.xlsmFilteredStatesTable1" hidden="1">'Cost of Living Index'!$A$11:$G$61</definedName>
    <definedName name="_xlcn.WorksheetConnection_Group3Dashboard.xlsmFilteredStatesTable11" hidden="1">'Cost of Living Index'!$A$11:$G$61</definedName>
    <definedName name="_xlcn.WorksheetConnection_Group3Dashboard.xlsmTable31" hidden="1">Table3[]</definedName>
    <definedName name="ClimateStatus">Weather!$L$26</definedName>
    <definedName name="_xlnm.Criteria" localSheetId="1">'Concised Table'!$C$1:$C$51</definedName>
    <definedName name="_xlnm.Criteria" localSheetId="5">'Cost of Living Index'!$A$6:$G$7</definedName>
    <definedName name="Criteria_Range">Dashboard!$G$11:$M$12</definedName>
    <definedName name="_xlnm.Extract" localSheetId="1">'Concised Table'!$K$1:$S$1</definedName>
    <definedName name="_xlnm.Extract" localSheetId="5">'Cost of Living Index'!$K$4</definedName>
    <definedName name="Slicer_State">#N/A</definedName>
    <definedName name="Slicer_State2">#N/A</definedName>
    <definedName name="Temp">'Cost of Living Index'!$A$6:$G$7</definedName>
  </definedNames>
  <calcPr calcId="191029"/>
  <pivotCaches>
    <pivotCache cacheId="5" r:id="rId12"/>
    <pivotCache cacheId="21" r:id="rId13"/>
    <pivotCache cacheId="27" r:id="rId14"/>
  </pivotCaches>
  <extLst>
    <ext xmlns:x14="http://schemas.microsoft.com/office/spreadsheetml/2009/9/main" uri="{BBE1A952-AA13-448e-AADC-164F8A28A991}">
      <x14:slicerCaches>
        <x14:slicerCache r:id="rId15"/>
        <x14:slicerCache r:id="rId16"/>
      </x14:slicerCaches>
    </ext>
    <ext xmlns:x14="http://schemas.microsoft.com/office/spreadsheetml/2009/9/main" uri="{79F54976-1DA5-4618-B147-4CDE4B953A38}">
      <x14:workbookPr/>
    </ext>
    <ext xmlns:x15="http://schemas.microsoft.com/office/spreadsheetml/2010/11/main" uri="{FCE2AD5D-F65C-4FA6-A056-5C36A1767C68}">
      <x15:dataModel>
        <x15:modelTables>
          <x15:modelTable id="Table3" name="Table3" connection="WorksheetConnection_Group 3 Dashboard.xlsm!Table3"/>
          <x15:modelTable id="FilteredStatesTable" name="FilteredStatesTable" connection="WorksheetConnection_Group 3 Dashboard.xlsm!FilteredStatesTable"/>
          <x15:modelTable id="FilteredStatesTable 1" name="FilteredStatesTable 1" connection="WorksheetConnection_Group 3 Dashboard.xlsm!FilteredStatesTable1"/>
        </x15:modelTables>
        <x15:modelRelationships>
          <x15:modelRelationship fromTable="FilteredStatesTable 1" fromColumn="State Name" toTable="Table3" toColumn="State"/>
        </x15:modelRelationship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K12" i="4" l="1"/>
  <c r="K13" i="4"/>
  <c r="K14" i="4"/>
  <c r="K15" i="4"/>
  <c r="K16" i="4"/>
  <c r="K17" i="4"/>
  <c r="K18" i="4"/>
  <c r="K19" i="4"/>
  <c r="K20" i="4"/>
  <c r="K21" i="4"/>
  <c r="J12" i="4"/>
  <c r="J13" i="4"/>
  <c r="J14" i="4"/>
  <c r="J15" i="4"/>
  <c r="J16" i="4"/>
  <c r="J17" i="4"/>
  <c r="J18" i="4"/>
  <c r="J19" i="4"/>
  <c r="J20" i="4"/>
  <c r="J21" i="4"/>
  <c r="I12" i="4"/>
  <c r="I13" i="4"/>
  <c r="I14" i="4"/>
  <c r="I15" i="4"/>
  <c r="I16" i="4"/>
  <c r="I17" i="4"/>
  <c r="I18" i="4"/>
  <c r="I19" i="4"/>
  <c r="I20" i="4"/>
  <c r="I21" i="4"/>
  <c r="H12" i="4"/>
  <c r="H13" i="4"/>
  <c r="H14" i="4"/>
  <c r="H15" i="4"/>
  <c r="H16" i="4"/>
  <c r="H17" i="4"/>
  <c r="H18" i="4"/>
  <c r="H19" i="4"/>
  <c r="H20" i="4"/>
  <c r="H21" i="4"/>
  <c r="G12" i="4"/>
  <c r="G13" i="4"/>
  <c r="G14" i="4"/>
  <c r="G15" i="4"/>
  <c r="G16" i="4"/>
  <c r="G17" i="4"/>
  <c r="G18" i="4"/>
  <c r="G19" i="4"/>
  <c r="G20" i="4"/>
  <c r="G21" i="4"/>
  <c r="F12" i="4"/>
  <c r="F13" i="4"/>
  <c r="F14" i="4"/>
  <c r="F15" i="4"/>
  <c r="F16" i="4"/>
  <c r="F17" i="4"/>
  <c r="F18" i="4"/>
  <c r="F19" i="4"/>
  <c r="F20" i="4"/>
  <c r="F21" i="4"/>
  <c r="E12" i="4"/>
  <c r="E13" i="4"/>
  <c r="E14" i="4"/>
  <c r="E15" i="4"/>
  <c r="E16" i="4"/>
  <c r="E17" i="4"/>
  <c r="E18" i="4"/>
  <c r="E19" i="4"/>
  <c r="E20" i="4"/>
  <c r="E21" i="4"/>
  <c r="M20" i="14"/>
  <c r="M21" i="14"/>
  <c r="M22" i="14"/>
  <c r="M23" i="14"/>
  <c r="M24" i="14"/>
  <c r="M25" i="14"/>
  <c r="M26" i="14"/>
  <c r="M27" i="14"/>
  <c r="M28" i="14"/>
  <c r="M29" i="14"/>
  <c r="L20" i="14"/>
  <c r="L21" i="14"/>
  <c r="L22" i="14"/>
  <c r="L23" i="14"/>
  <c r="L24" i="14"/>
  <c r="L25" i="14"/>
  <c r="L26" i="14"/>
  <c r="L27" i="14"/>
  <c r="L28" i="14"/>
  <c r="L29" i="14"/>
  <c r="K20" i="14"/>
  <c r="K21" i="14"/>
  <c r="K22" i="14"/>
  <c r="K23" i="14"/>
  <c r="K24" i="14"/>
  <c r="K25" i="14"/>
  <c r="K26" i="14"/>
  <c r="K27" i="14"/>
  <c r="K28" i="14"/>
  <c r="K29" i="14"/>
  <c r="J20" i="14"/>
  <c r="J21" i="14"/>
  <c r="J22" i="14"/>
  <c r="J23" i="14"/>
  <c r="J24" i="14"/>
  <c r="J25" i="14"/>
  <c r="J26" i="14"/>
  <c r="J27" i="14"/>
  <c r="J28" i="14"/>
  <c r="J29" i="14"/>
  <c r="I20" i="14"/>
  <c r="I21" i="14"/>
  <c r="I22" i="14"/>
  <c r="I23" i="14"/>
  <c r="I24" i="14"/>
  <c r="I25" i="14"/>
  <c r="I26" i="14"/>
  <c r="I27" i="14"/>
  <c r="I28" i="14"/>
  <c r="I29" i="14"/>
  <c r="H20" i="14"/>
  <c r="H21" i="14"/>
  <c r="H22" i="14"/>
  <c r="H23" i="14"/>
  <c r="H24" i="14"/>
  <c r="H25" i="14"/>
  <c r="H26" i="14"/>
  <c r="H27" i="14"/>
  <c r="H28" i="14"/>
  <c r="H29" i="14"/>
  <c r="E2" i="23"/>
  <c r="E3" i="23"/>
  <c r="E4" i="23"/>
  <c r="E5" i="23"/>
  <c r="E6" i="23"/>
  <c r="E7" i="23"/>
  <c r="E8" i="23"/>
  <c r="E9" i="23"/>
  <c r="E10" i="23"/>
  <c r="E11" i="23"/>
  <c r="E12" i="23"/>
  <c r="E13" i="23"/>
  <c r="E14" i="23"/>
  <c r="E15" i="23"/>
  <c r="E16" i="23"/>
  <c r="E17" i="23"/>
  <c r="E18" i="23"/>
  <c r="E19" i="23"/>
  <c r="E20" i="23"/>
  <c r="E21" i="23"/>
  <c r="E22" i="23"/>
  <c r="E23" i="23"/>
  <c r="E24" i="23"/>
  <c r="E25" i="23"/>
  <c r="E26" i="23"/>
  <c r="E27" i="23"/>
  <c r="E28" i="23"/>
  <c r="E29" i="23"/>
  <c r="E30" i="23"/>
  <c r="E31" i="23"/>
  <c r="E32" i="23"/>
  <c r="E33" i="23"/>
  <c r="E34" i="23"/>
  <c r="E35" i="23"/>
  <c r="E36" i="23"/>
  <c r="E37" i="23"/>
  <c r="E38" i="23"/>
  <c r="E39" i="23"/>
  <c r="E40" i="23"/>
  <c r="E41" i="23"/>
  <c r="E42" i="23"/>
  <c r="E43" i="23"/>
  <c r="E44" i="23"/>
  <c r="E45" i="23"/>
  <c r="E46" i="23"/>
  <c r="E47" i="23"/>
  <c r="E48" i="23"/>
  <c r="E49" i="23"/>
  <c r="E50" i="23"/>
  <c r="E51" i="23"/>
  <c r="AJ3" i="19"/>
  <c r="AL3" i="19" s="1"/>
  <c r="AJ4" i="19"/>
  <c r="AK4" i="19" s="1"/>
  <c r="AJ5" i="19"/>
  <c r="AK5" i="19" s="1"/>
  <c r="AJ6" i="19"/>
  <c r="AK6" i="19" s="1"/>
  <c r="AJ7" i="19"/>
  <c r="AL7" i="19" s="1"/>
  <c r="AJ8" i="19"/>
  <c r="AM8" i="19" s="1"/>
  <c r="AJ9" i="19"/>
  <c r="AK9" i="19" s="1"/>
  <c r="AJ10" i="19"/>
  <c r="AK10" i="19" s="1"/>
  <c r="AJ11" i="19"/>
  <c r="AL11" i="19" s="1"/>
  <c r="AJ12" i="19"/>
  <c r="AK12" i="19" s="1"/>
  <c r="AJ13" i="19"/>
  <c r="AK13" i="19" s="1"/>
  <c r="AJ14" i="19"/>
  <c r="AK14" i="19" s="1"/>
  <c r="AJ15" i="19"/>
  <c r="AK15" i="19" s="1"/>
  <c r="AJ16" i="19"/>
  <c r="AM16" i="19" s="1"/>
  <c r="AJ17" i="19"/>
  <c r="AK17" i="19" s="1"/>
  <c r="AJ18" i="19"/>
  <c r="AK18" i="19" s="1"/>
  <c r="AJ19" i="19"/>
  <c r="AL19" i="19" s="1"/>
  <c r="AJ20" i="19"/>
  <c r="AK20" i="19" s="1"/>
  <c r="AJ2" i="19"/>
  <c r="AK2" i="19" s="1"/>
  <c r="G14" i="20" l="1"/>
  <c r="I14" i="20" s="1"/>
  <c r="G13" i="20"/>
  <c r="H13" i="20" s="1"/>
  <c r="G11" i="20"/>
  <c r="H11" i="20" s="1"/>
  <c r="G12" i="20"/>
  <c r="H12" i="20" s="1"/>
  <c r="G8" i="20"/>
  <c r="H8" i="20" s="1"/>
  <c r="G10" i="20"/>
  <c r="G17" i="20"/>
  <c r="H17" i="20" s="1"/>
  <c r="G9" i="20"/>
  <c r="H9" i="20" s="1"/>
  <c r="G16" i="20"/>
  <c r="H16" i="20" s="1"/>
  <c r="G15" i="20"/>
  <c r="H15" i="20" s="1"/>
  <c r="AK19" i="19"/>
  <c r="AM18" i="19"/>
  <c r="AL18" i="19"/>
  <c r="AM20" i="19"/>
  <c r="AL20" i="19"/>
  <c r="AM19" i="19"/>
  <c r="AM10" i="19"/>
  <c r="AL10" i="19"/>
  <c r="I11" i="20"/>
  <c r="AK3" i="19"/>
  <c r="AM17" i="19"/>
  <c r="AL16" i="19"/>
  <c r="AK16" i="19"/>
  <c r="AM13" i="19"/>
  <c r="AM3" i="19"/>
  <c r="AL13" i="19"/>
  <c r="AK11" i="19"/>
  <c r="AM9" i="19"/>
  <c r="AL2" i="19"/>
  <c r="AL8" i="19"/>
  <c r="AM2" i="19"/>
  <c r="AK8" i="19"/>
  <c r="AM7" i="19"/>
  <c r="AM5" i="19"/>
  <c r="AL15" i="19"/>
  <c r="AM15" i="19"/>
  <c r="AL5" i="19"/>
  <c r="AM12" i="19"/>
  <c r="AL12" i="19"/>
  <c r="AK7" i="19"/>
  <c r="AM4" i="19"/>
  <c r="AL17" i="19"/>
  <c r="AM14" i="19"/>
  <c r="AL9" i="19"/>
  <c r="AM6" i="19"/>
  <c r="AL4" i="19"/>
  <c r="AL14" i="19"/>
  <c r="AM11" i="19"/>
  <c r="AL6" i="19"/>
  <c r="I13" i="20"/>
  <c r="I9" i="20" l="1"/>
  <c r="I17" i="20"/>
  <c r="H14" i="20"/>
  <c r="I16" i="20"/>
  <c r="I8" i="20"/>
  <c r="I12" i="20"/>
  <c r="I15" i="20"/>
  <c r="H10" i="20"/>
  <c r="I10" i="20"/>
  <c r="L29" i="17"/>
  <c r="L26" i="17"/>
  <c r="A3" i="19"/>
  <c r="A4" i="19"/>
  <c r="C4" i="19" s="1"/>
  <c r="A5" i="19"/>
  <c r="A6" i="19"/>
  <c r="C6" i="19" s="1"/>
  <c r="A7" i="19"/>
  <c r="B7" i="19" s="1"/>
  <c r="A8" i="19"/>
  <c r="C8" i="19" s="1"/>
  <c r="A9" i="19"/>
  <c r="B9" i="19" s="1"/>
  <c r="A10" i="19"/>
  <c r="C10" i="19" s="1"/>
  <c r="A11" i="19"/>
  <c r="A12" i="19"/>
  <c r="C12" i="19" s="1"/>
  <c r="A13" i="19"/>
  <c r="F13" i="19" s="1"/>
  <c r="G13" i="19" s="1"/>
  <c r="A14" i="19"/>
  <c r="C14" i="19" s="1"/>
  <c r="A15" i="19"/>
  <c r="B15" i="19" s="1"/>
  <c r="A16" i="19"/>
  <c r="C16" i="19" s="1"/>
  <c r="A17" i="19"/>
  <c r="C17" i="19" s="1"/>
  <c r="A18" i="19"/>
  <c r="E18" i="19" s="1"/>
  <c r="A19" i="19"/>
  <c r="B19" i="19" s="1"/>
  <c r="A20" i="19"/>
  <c r="E20" i="19" s="1"/>
  <c r="A2" i="19"/>
  <c r="E19" i="19" l="1"/>
  <c r="D19" i="19"/>
  <c r="F19" i="19"/>
  <c r="G19" i="19" s="1"/>
  <c r="D20" i="19"/>
  <c r="D18" i="19"/>
  <c r="C20" i="19"/>
  <c r="C18" i="19"/>
  <c r="B20" i="19"/>
  <c r="B18" i="19"/>
  <c r="F20" i="19"/>
  <c r="G20" i="19" s="1"/>
  <c r="C19" i="19"/>
  <c r="F18" i="19"/>
  <c r="G18" i="19" s="1"/>
  <c r="D15" i="19"/>
  <c r="C15" i="19"/>
  <c r="C7" i="19"/>
  <c r="B4" i="19"/>
  <c r="B14" i="19"/>
  <c r="E12" i="19"/>
  <c r="D12" i="19"/>
  <c r="E17" i="19"/>
  <c r="B12" i="19"/>
  <c r="F15" i="19"/>
  <c r="G15" i="19" s="1"/>
  <c r="B16" i="19"/>
  <c r="E7" i="19"/>
  <c r="F12" i="19"/>
  <c r="G12" i="19" s="1"/>
  <c r="E15" i="19"/>
  <c r="D7" i="19"/>
  <c r="B2" i="19"/>
  <c r="E2" i="19"/>
  <c r="D2" i="19"/>
  <c r="E4" i="19"/>
  <c r="D4" i="19"/>
  <c r="B10" i="19"/>
  <c r="B8" i="19"/>
  <c r="B6" i="19"/>
  <c r="E13" i="19"/>
  <c r="E11" i="19"/>
  <c r="E9" i="19"/>
  <c r="E5" i="19"/>
  <c r="E3" i="19"/>
  <c r="F17" i="19"/>
  <c r="G17" i="19" s="1"/>
  <c r="D13" i="19"/>
  <c r="D11" i="19"/>
  <c r="D9" i="19"/>
  <c r="D5" i="19"/>
  <c r="D3" i="19"/>
  <c r="F16" i="19"/>
  <c r="D17" i="19"/>
  <c r="C13" i="19"/>
  <c r="C11" i="19"/>
  <c r="C9" i="19"/>
  <c r="C5" i="19"/>
  <c r="C3" i="19"/>
  <c r="C2" i="19"/>
  <c r="B17" i="19"/>
  <c r="B13" i="19"/>
  <c r="B11" i="19"/>
  <c r="B5" i="19"/>
  <c r="B3" i="19"/>
  <c r="F14" i="19"/>
  <c r="G14" i="19" s="1"/>
  <c r="E10" i="19"/>
  <c r="E8" i="19"/>
  <c r="E6" i="19"/>
  <c r="D10" i="19"/>
  <c r="D8" i="19"/>
  <c r="D6" i="19"/>
  <c r="E16" i="19"/>
  <c r="E14" i="19"/>
  <c r="D16" i="19"/>
  <c r="D14" i="19"/>
  <c r="G16" i="19"/>
  <c r="J3" i="1" l="1"/>
  <c r="J4" i="1"/>
  <c r="J5" i="1"/>
  <c r="J6" i="1"/>
  <c r="J7" i="1"/>
  <c r="J8" i="1"/>
  <c r="J9" i="1"/>
  <c r="J10" i="1"/>
  <c r="J11" i="1"/>
  <c r="J12" i="1"/>
  <c r="J13" i="1"/>
  <c r="J14" i="1"/>
  <c r="J15" i="1"/>
  <c r="J16" i="1"/>
  <c r="J17" i="1"/>
  <c r="J18" i="1"/>
  <c r="J19" i="1"/>
  <c r="J20" i="1"/>
  <c r="J21" i="1"/>
  <c r="J22" i="1"/>
  <c r="J23" i="1"/>
  <c r="J24" i="1"/>
  <c r="J25" i="1"/>
  <c r="J26" i="1"/>
  <c r="J27" i="1"/>
  <c r="J28" i="1"/>
  <c r="J29" i="1"/>
  <c r="J30" i="1"/>
  <c r="J31" i="1"/>
  <c r="J32" i="1"/>
  <c r="J33" i="1"/>
  <c r="J34" i="1"/>
  <c r="J35" i="1"/>
  <c r="J36" i="1"/>
  <c r="J37" i="1"/>
  <c r="J38" i="1"/>
  <c r="J39" i="1"/>
  <c r="J40" i="1"/>
  <c r="J41" i="1"/>
  <c r="J42" i="1"/>
  <c r="J43" i="1"/>
  <c r="J44" i="1"/>
  <c r="J45" i="1"/>
  <c r="J46" i="1"/>
  <c r="J47" i="1"/>
  <c r="J48" i="1"/>
  <c r="J49" i="1"/>
  <c r="J50" i="1"/>
  <c r="J51" i="1"/>
  <c r="J52" i="1"/>
  <c r="J53" i="1"/>
  <c r="J54" i="1"/>
  <c r="J55" i="1"/>
  <c r="J56" i="1"/>
  <c r="J57" i="1"/>
  <c r="J2" i="1"/>
  <c r="F2" i="12"/>
  <c r="G2" i="12" s="1"/>
  <c r="F3" i="12"/>
  <c r="F4" i="12"/>
  <c r="G4" i="12" s="1"/>
  <c r="F5" i="12"/>
  <c r="F6" i="12"/>
  <c r="G6" i="12" s="1"/>
  <c r="F7" i="12"/>
  <c r="G7" i="12" s="1"/>
  <c r="F8" i="12"/>
  <c r="G8" i="12" s="1"/>
  <c r="F9" i="12"/>
  <c r="G9" i="12" s="1"/>
  <c r="F10" i="12"/>
  <c r="G10" i="12" s="1"/>
  <c r="F11" i="12"/>
  <c r="G11" i="12" s="1"/>
  <c r="F12" i="12"/>
  <c r="G12" i="12" s="1"/>
  <c r="F13" i="12"/>
  <c r="G13" i="12" s="1"/>
  <c r="F14" i="12"/>
  <c r="G14" i="12" s="1"/>
  <c r="F15" i="12"/>
  <c r="G15" i="12" s="1"/>
  <c r="F16" i="12"/>
  <c r="G16" i="12" s="1"/>
  <c r="F17" i="12"/>
  <c r="G17" i="12" s="1"/>
  <c r="F18" i="12"/>
  <c r="G18" i="12" s="1"/>
  <c r="F19" i="12"/>
  <c r="F20" i="12"/>
  <c r="G20" i="12" s="1"/>
  <c r="F21" i="12"/>
  <c r="G21" i="12" s="1"/>
  <c r="F22" i="12"/>
  <c r="G22" i="12" s="1"/>
  <c r="F23" i="12"/>
  <c r="F24" i="12"/>
  <c r="G24" i="12" s="1"/>
  <c r="F25" i="12"/>
  <c r="F26" i="12"/>
  <c r="F27" i="12"/>
  <c r="G27" i="12" s="1"/>
  <c r="F28" i="12"/>
  <c r="G28" i="12" s="1"/>
  <c r="F29" i="12"/>
  <c r="G29" i="12" s="1"/>
  <c r="F30" i="12"/>
  <c r="G30" i="12" s="1"/>
  <c r="F31" i="12"/>
  <c r="G31" i="12" s="1"/>
  <c r="F32" i="12"/>
  <c r="F33" i="12"/>
  <c r="G33" i="12" s="1"/>
  <c r="F34" i="12"/>
  <c r="G34" i="12" s="1"/>
  <c r="F35" i="12"/>
  <c r="G35" i="12" s="1"/>
  <c r="F36" i="12"/>
  <c r="G36" i="12" s="1"/>
  <c r="F37" i="12"/>
  <c r="F38" i="12"/>
  <c r="G38" i="12" s="1"/>
  <c r="F39" i="12"/>
  <c r="G39" i="12" s="1"/>
  <c r="F40" i="12"/>
  <c r="G40" i="12" s="1"/>
  <c r="F41" i="12"/>
  <c r="G41" i="12" s="1"/>
  <c r="F42" i="12"/>
  <c r="F43" i="12"/>
  <c r="F44" i="12"/>
  <c r="G44" i="12" s="1"/>
  <c r="F45" i="12"/>
  <c r="G45" i="12" s="1"/>
  <c r="F46" i="12"/>
  <c r="G46" i="12" s="1"/>
  <c r="F47" i="12"/>
  <c r="G47" i="12" s="1"/>
  <c r="F48" i="12"/>
  <c r="G48" i="12" s="1"/>
  <c r="F49" i="12"/>
  <c r="F50" i="12"/>
  <c r="G50" i="12" s="1"/>
  <c r="F51" i="12"/>
  <c r="G51" i="12" s="1"/>
  <c r="G25" i="12" l="1"/>
  <c r="G32" i="12"/>
  <c r="G23" i="12"/>
  <c r="G43" i="12"/>
  <c r="G19" i="12"/>
  <c r="G49" i="12"/>
  <c r="G37" i="12"/>
  <c r="G5" i="12"/>
  <c r="G42" i="12"/>
  <c r="G26" i="12"/>
  <c r="G3" i="12"/>
  <c r="D55" i="5" a="1"/>
  <c r="D55" i="5" s="1"/>
  <c r="F55" i="5" a="1"/>
  <c r="F55" i="5" s="1"/>
  <c r="F3" i="19" l="1"/>
  <c r="G3" i="19" s="1"/>
  <c r="F11" i="19"/>
  <c r="G11" i="19" s="1"/>
  <c r="F9" i="19"/>
  <c r="G9" i="19" s="1"/>
  <c r="F4" i="19"/>
  <c r="G4" i="19" s="1"/>
  <c r="F6" i="19"/>
  <c r="G6" i="19" s="1"/>
  <c r="F7" i="19"/>
  <c r="G7" i="19" s="1"/>
  <c r="F5" i="19"/>
  <c r="G5" i="19" s="1"/>
  <c r="F10" i="19"/>
  <c r="G10" i="19" s="1"/>
  <c r="F8" i="19"/>
  <c r="G8" i="19" s="1"/>
  <c r="F2" i="19"/>
  <c r="G2" i="19" s="1"/>
  <c r="C55" i="5" a="1"/>
  <c r="C55" i="5" s="1"/>
  <c r="E55" i="5" a="1"/>
  <c r="E55" i="5" s="1"/>
  <c r="G55" i="5" a="1"/>
  <c r="G55" i="5" s="1"/>
  <c r="A55" i="5" a="1"/>
  <c r="A55"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EE34A39-0892-47BE-8582-C965BD285422}" keepAlive="1" name="Query - Table" description="Connection to the 'Table' query in the workbook." type="5" refreshedVersion="8" background="1" saveData="1">
    <dbPr connection="Provider=Microsoft.Mashup.OleDb.1;Data Source=$Workbook$;Location=Table;Extended Properties=&quot;&quot;" command="SELECT * FROM [Table]"/>
  </connection>
  <connection id="2" xr16:uid="{5DEAA6F6-1A85-4B9F-92AC-2517F14F7D7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3" xr16:uid="{43FA2DEB-A915-41E6-B871-9EC35A8F451C}" name="WorksheetConnection_Group 3 Dashboard.xlsm!FilteredStatesTable" type="102" refreshedVersion="8" minRefreshableVersion="5">
    <extLst>
      <ext xmlns:x15="http://schemas.microsoft.com/office/spreadsheetml/2010/11/main" uri="{DE250136-89BD-433C-8126-D09CA5730AF9}">
        <x15:connection id="FilteredStatesTable">
          <x15:rangePr sourceName="_xlcn.WorksheetConnection_Group3Dashboard.xlsmFilteredStatesTable1"/>
        </x15:connection>
      </ext>
    </extLst>
  </connection>
  <connection id="4" xr16:uid="{3D3E2E49-DAB8-4B88-B704-65BCDF9906D6}" name="WorksheetConnection_Group 3 Dashboard.xlsm!FilteredStatesTable1" type="102" refreshedVersion="8" minRefreshableVersion="5">
    <extLst>
      <ext xmlns:x15="http://schemas.microsoft.com/office/spreadsheetml/2010/11/main" uri="{DE250136-89BD-433C-8126-D09CA5730AF9}">
        <x15:connection id="FilteredStatesTable 1">
          <x15:rangePr sourceName="_xlcn.WorksheetConnection_Group3Dashboard.xlsmFilteredStatesTable11"/>
        </x15:connection>
      </ext>
    </extLst>
  </connection>
  <connection id="5" xr16:uid="{6219C090-0AB7-4498-A635-CAF64CD3446E}" name="WorksheetConnection_Group 3 Dashboard.xlsm!Table3" type="102" refreshedVersion="8" minRefreshableVersion="5">
    <extLst>
      <ext xmlns:x15="http://schemas.microsoft.com/office/spreadsheetml/2010/11/main" uri="{DE250136-89BD-433C-8126-D09CA5730AF9}">
        <x15:connection id="Table3">
          <x15:rangePr sourceName="_xlcn.WorksheetConnection_Group3Dashboard.xlsmTable31"/>
        </x15:connection>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<sst xmlns="http://schemas.openxmlformats.org/spreadsheetml/2006/main" count="966" uniqueCount="193">
  <si>
    <t>Rank</t>
  </si>
  <si>
    <t>State</t>
  </si>
  <si>
    <t>Grocery</t>
  </si>
  <si>
    <t>Housing</t>
  </si>
  <si>
    <t>Utilities</t>
  </si>
  <si>
    <t>Transportation</t>
  </si>
  <si>
    <t>Health</t>
  </si>
  <si>
    <t>Misc.</t>
  </si>
  <si>
    <t>MS</t>
  </si>
  <si>
    <t>OK</t>
  </si>
  <si>
    <t>KS</t>
  </si>
  <si>
    <t>MO</t>
  </si>
  <si>
    <t>AL</t>
  </si>
  <si>
    <t>IA</t>
  </si>
  <si>
    <t>NE</t>
  </si>
  <si>
    <t>WV</t>
  </si>
  <si>
    <t>AR</t>
  </si>
  <si>
    <t>TN</t>
  </si>
  <si>
    <t>IL</t>
  </si>
  <si>
    <t>GA</t>
  </si>
  <si>
    <t>IN</t>
  </si>
  <si>
    <t>LA</t>
  </si>
  <si>
    <t>MI</t>
  </si>
  <si>
    <t>WY</t>
  </si>
  <si>
    <t>TX</t>
  </si>
  <si>
    <t>KY</t>
  </si>
  <si>
    <t>SD</t>
  </si>
  <si>
    <t>OH</t>
  </si>
  <si>
    <t>MN</t>
  </si>
  <si>
    <t>NM</t>
  </si>
  <si>
    <t>ND</t>
  </si>
  <si>
    <t>WI</t>
  </si>
  <si>
    <t>NC</t>
  </si>
  <si>
    <t>SC</t>
  </si>
  <si>
    <t>PR</t>
  </si>
  <si>
    <t>PA</t>
  </si>
  <si>
    <t>NV</t>
  </si>
  <si>
    <t>UT</t>
  </si>
  <si>
    <t>FL</t>
  </si>
  <si>
    <t>DE</t>
  </si>
  <si>
    <t>VA</t>
  </si>
  <si>
    <t>MT</t>
  </si>
  <si>
    <t>CO</t>
  </si>
  <si>
    <t>ID</t>
  </si>
  <si>
    <t>AZ</t>
  </si>
  <si>
    <t>RI</t>
  </si>
  <si>
    <t>ME</t>
  </si>
  <si>
    <t>CT</t>
  </si>
  <si>
    <t>NJ</t>
  </si>
  <si>
    <t>VT</t>
  </si>
  <si>
    <t>NH</t>
  </si>
  <si>
    <t>OR</t>
  </si>
  <si>
    <t>WA</t>
  </si>
  <si>
    <t>MD</t>
  </si>
  <si>
    <t>AK</t>
  </si>
  <si>
    <t>NY</t>
  </si>
  <si>
    <t>CA</t>
  </si>
  <si>
    <t>MA</t>
  </si>
  <si>
    <t>DC</t>
  </si>
  <si>
    <t>HI</t>
  </si>
  <si>
    <t>Ontario</t>
  </si>
  <si>
    <t>British Columbia</t>
  </si>
  <si>
    <t>Remote</t>
  </si>
  <si>
    <t>Total</t>
  </si>
  <si>
    <t>90-100</t>
  </si>
  <si>
    <t>80-100</t>
  </si>
  <si>
    <t>600-700</t>
  </si>
  <si>
    <t>120-130</t>
  </si>
  <si>
    <t>100-200</t>
  </si>
  <si>
    <t>100-120</t>
  </si>
  <si>
    <t>100-110</t>
  </si>
  <si>
    <t>120-140</t>
  </si>
  <si>
    <t>700-800</t>
  </si>
  <si>
    <t>110-120</t>
  </si>
  <si>
    <t>800-900</t>
  </si>
  <si>
    <t>140-160</t>
  </si>
  <si>
    <t>900-1000</t>
  </si>
  <si>
    <t>200-300</t>
  </si>
  <si>
    <t>300-400</t>
  </si>
  <si>
    <t>1100-1200</t>
  </si>
  <si>
    <t>State Name</t>
  </si>
  <si>
    <t>Code</t>
  </si>
  <si>
    <t>Alabama</t>
  </si>
  <si>
    <t>Alaska</t>
  </si>
  <si>
    <t>Arizona</t>
  </si>
  <si>
    <t>Arkansas</t>
  </si>
  <si>
    <t>California</t>
  </si>
  <si>
    <t>Colorado</t>
  </si>
  <si>
    <t>Connecticut</t>
  </si>
  <si>
    <t>Delaware</t>
  </si>
  <si>
    <t>Florida</t>
  </si>
  <si>
    <t>Georgia</t>
  </si>
  <si>
    <t>Hawaii</t>
  </si>
  <si>
    <t>Idaho</t>
  </si>
  <si>
    <t>Illinois</t>
  </si>
  <si>
    <t>Indiana</t>
  </si>
  <si>
    <t>Iowa</t>
  </si>
  <si>
    <t>Kansas</t>
  </si>
  <si>
    <t>Kentucky</t>
  </si>
  <si>
    <t>Louisiana</t>
  </si>
  <si>
    <t>Maine</t>
  </si>
  <si>
    <t>Maryland</t>
  </si>
  <si>
    <t>Massachusetts</t>
  </si>
  <si>
    <t>Michigan</t>
  </si>
  <si>
    <t>Minnesota</t>
  </si>
  <si>
    <t>Mississippi</t>
  </si>
  <si>
    <t>Missouri</t>
  </si>
  <si>
    <t>Montana</t>
  </si>
  <si>
    <t>Nebraska</t>
  </si>
  <si>
    <t>Nevada</t>
  </si>
  <si>
    <t>New Hampshire</t>
  </si>
  <si>
    <t>New Jersey</t>
  </si>
  <si>
    <t>New Mexico</t>
  </si>
  <si>
    <t>New York</t>
  </si>
  <si>
    <t>North Carolina</t>
  </si>
  <si>
    <t>North Dakota</t>
  </si>
  <si>
    <t>Ohio</t>
  </si>
  <si>
    <t>Oklahoma</t>
  </si>
  <si>
    <t>Oregon</t>
  </si>
  <si>
    <t>Pennsylvania</t>
  </si>
  <si>
    <t>Rhode Island</t>
  </si>
  <si>
    <t>South Carolina</t>
  </si>
  <si>
    <t>South Dakota</t>
  </si>
  <si>
    <t>Tennessee</t>
  </si>
  <si>
    <t>Texas</t>
  </si>
  <si>
    <t>Utah</t>
  </si>
  <si>
    <t>Vermont</t>
  </si>
  <si>
    <t>Virginia</t>
  </si>
  <si>
    <t>Washington</t>
  </si>
  <si>
    <t>West Virginia</t>
  </si>
  <si>
    <t>Wisconsin</t>
  </si>
  <si>
    <t>Wyoming</t>
  </si>
  <si>
    <t>Below 100</t>
  </si>
  <si>
    <t>Climate Type</t>
  </si>
  <si>
    <t>Values</t>
  </si>
  <si>
    <t>Grand Total</t>
  </si>
  <si>
    <t>Rape</t>
  </si>
  <si>
    <t>Assault</t>
  </si>
  <si>
    <t>Murder</t>
  </si>
  <si>
    <t>Row Labels</t>
  </si>
  <si>
    <t>Sum of Winter(Avg ° F)</t>
  </si>
  <si>
    <t>Sum of Fall(Avg ° F)</t>
  </si>
  <si>
    <t>Sum of Spring (Avg ° F)</t>
  </si>
  <si>
    <t>Sum of Summer (Avg ° F)</t>
  </si>
  <si>
    <t>Column Labels</t>
  </si>
  <si>
    <t>Yearly Avg</t>
  </si>
  <si>
    <t>Winter(Avg ° F)</t>
  </si>
  <si>
    <t>Fall(Avg ° F)</t>
  </si>
  <si>
    <t>Summer (Avg ° F)</t>
  </si>
  <si>
    <t>Spring (Avg ° F)</t>
  </si>
  <si>
    <t>Total Sum of Spring (Avg ° F)</t>
  </si>
  <si>
    <t>Total Sum of Summer (Avg ° F)</t>
  </si>
  <si>
    <t>Total Sum of Fall(Avg ° F)</t>
  </si>
  <si>
    <t>Total Sum of Winter(Avg ° F)</t>
  </si>
  <si>
    <t>Weather</t>
  </si>
  <si>
    <t>Total Arrests</t>
  </si>
  <si>
    <t>Climate Condition</t>
  </si>
  <si>
    <t>Yearly Avg. Temp</t>
  </si>
  <si>
    <t>Crime Rate</t>
  </si>
  <si>
    <t>Cost of Living Index</t>
  </si>
  <si>
    <t>Fall</t>
  </si>
  <si>
    <t>Winter</t>
  </si>
  <si>
    <t>Estimated Expense</t>
  </si>
  <si>
    <t>Misc</t>
  </si>
  <si>
    <t>Weather Icon</t>
  </si>
  <si>
    <t>Spring</t>
  </si>
  <si>
    <t>Summer</t>
  </si>
  <si>
    <t>Murder count</t>
  </si>
  <si>
    <t>Assault Count</t>
  </si>
  <si>
    <t>Rape Count</t>
  </si>
  <si>
    <t>Moderate</t>
  </si>
  <si>
    <t>Moderate Total</t>
  </si>
  <si>
    <t xml:space="preserve">🌤️ </t>
  </si>
  <si>
    <t>Weather Conditions</t>
  </si>
  <si>
    <t>Remarks</t>
  </si>
  <si>
    <t>Datasets</t>
  </si>
  <si>
    <t>Cost of Living Index by MERIC for all 50 US States</t>
  </si>
  <si>
    <t>BIBLIOGRAPHY</t>
  </si>
  <si>
    <t>State Mapping</t>
  </si>
  <si>
    <t>https://www.kaggle.com/datasets/sergejnuss/united-states-cities-database</t>
  </si>
  <si>
    <t>Data Sources</t>
  </si>
  <si>
    <t>Cost of Living </t>
  </si>
  <si>
    <t xml:space="preserve">Violent Crime Rates by US State </t>
  </si>
  <si>
    <t>State wise crime rate bifurcated on types of crime</t>
  </si>
  <si>
    <t>Seasonal average temperatures along with Climate Type and Yearly Average Temperature</t>
  </si>
  <si>
    <t>For state code and state name mapping for uniformity</t>
  </si>
  <si>
    <t>Website Name</t>
  </si>
  <si>
    <t>KAGGLE</t>
  </si>
  <si>
    <t>Current Results</t>
  </si>
  <si>
    <t>Spring Temperature Averages for Each USA State - Current Results</t>
  </si>
  <si>
    <t>Video Link:</t>
  </si>
  <si>
    <t>https://drive.google.com/file/d/13OcNBFAWx4IQDdtMtq8EE0O940CudMCg/view?usp=drive_link</t>
  </si>
  <si>
    <t>Missouri Total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</si>
</sst>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42" x14ac:knownFonts="1">
    <font>
      <sz val="11"/>
      <color theme="1"/>
      <name val="Aptos Narrow"/>
      <family val="2"/>
      <scheme val="minor"/>
    </font>
    <font>
      <sz val="12"/>
      <color theme="1"/>
      <name val="Aptos Narrow"/>
      <family val="2"/>
      <scheme val="minor"/>
    </font>
    <font>
      <sz val="12"/>
      <color theme="1"/>
      <name val="Aptos Narrow"/>
      <family val="2"/>
      <scheme val="minor"/>
    </font>
    <font>
      <sz val="11"/>
      <color theme="1"/>
      <name val="Aptos Narrow"/>
      <family val="2"/>
      <scheme val="minor"/>
    </font>
    <font>
      <sz val="18"/>
      <color theme="3"/>
      <name val="Aptos Display"/>
      <family val="2"/>
      <scheme val="major"/>
    </font>
    <font>
      <b/>
      <sz val="15"/>
      <color theme="3"/>
      <name val="Aptos Narrow"/>
      <family val="2"/>
      <scheme val="minor"/>
    </font>
    <font>
      <b/>
      <sz val="13"/>
      <color theme="3"/>
      <name val="Aptos Narrow"/>
      <family val="2"/>
      <scheme val="minor"/>
    </font>
    <font>
      <b/>
      <sz val="11"/>
      <color theme="3"/>
      <name val="Aptos Narrow"/>
      <family val="2"/>
      <scheme val="minor"/>
    </font>
    <font>
      <sz val="11"/>
      <color rgb="FF006100"/>
      <name val="Aptos Narrow"/>
      <family val="2"/>
      <scheme val="minor"/>
    </font>
    <font>
      <sz val="11"/>
      <color rgb="FF9C0006"/>
      <name val="Aptos Narrow"/>
      <family val="2"/>
      <scheme val="minor"/>
    </font>
    <font>
      <sz val="11"/>
      <color rgb="FF9C5700"/>
      <name val="Aptos Narrow"/>
      <family val="2"/>
      <scheme val="minor"/>
    </font>
    <font>
      <sz val="11"/>
      <color rgb="FF3F3F76"/>
      <name val="Aptos Narrow"/>
      <family val="2"/>
      <scheme val="minor"/>
    </font>
    <font>
      <b/>
      <sz val="11"/>
      <color rgb="FF3F3F3F"/>
      <name val="Aptos Narrow"/>
      <family val="2"/>
      <scheme val="minor"/>
    </font>
    <font>
      <b/>
      <sz val="11"/>
      <color rgb="FFFA7D00"/>
      <name val="Aptos Narrow"/>
      <family val="2"/>
      <scheme val="minor"/>
    </font>
    <font>
      <sz val="11"/>
      <color rgb="FFFA7D00"/>
      <name val="Aptos Narrow"/>
      <family val="2"/>
      <scheme val="minor"/>
    </font>
    <font>
      <b/>
      <sz val="11"/>
      <color theme="0"/>
      <name val="Aptos Narrow"/>
      <family val="2"/>
      <scheme val="minor"/>
    </font>
    <font>
      <sz val="11"/>
      <color rgb="FFFF0000"/>
      <name val="Aptos Narrow"/>
      <family val="2"/>
      <scheme val="minor"/>
    </font>
    <font>
      <i/>
      <sz val="11"/>
      <color rgb="FF7F7F7F"/>
      <name val="Aptos Narrow"/>
      <family val="2"/>
      <scheme val="minor"/>
    </font>
    <font>
      <b/>
      <sz val="11"/>
      <color theme="1"/>
      <name val="Aptos Narrow"/>
      <family val="2"/>
      <scheme val="minor"/>
    </font>
    <font>
      <sz val="11"/>
      <color theme="0"/>
      <name val="Aptos Narrow"/>
      <family val="2"/>
      <scheme val="minor"/>
    </font>
    <font>
      <sz val="12"/>
      <color theme="1"/>
      <name val="Arial"/>
      <family val="2"/>
    </font>
    <font>
      <b/>
      <sz val="36"/>
      <color theme="0"/>
      <name val="Aptos Narrow"/>
      <family val="2"/>
      <scheme val="minor"/>
    </font>
    <font>
      <sz val="18"/>
      <color theme="0"/>
      <name val="Aptos Narrow"/>
      <family val="2"/>
      <scheme val="minor"/>
    </font>
    <font>
      <b/>
      <i/>
      <sz val="12"/>
      <color theme="1"/>
      <name val="Aptos Narrow"/>
      <family val="2"/>
      <scheme val="minor"/>
    </font>
    <font>
      <b/>
      <i/>
      <sz val="14"/>
      <color theme="1"/>
      <name val="Aptos Narrow"/>
      <family val="2"/>
      <scheme val="minor"/>
    </font>
    <font>
      <sz val="14"/>
      <color theme="1"/>
      <name val="Aptos Narrow"/>
      <family val="2"/>
      <scheme val="minor"/>
    </font>
    <font>
      <sz val="12"/>
      <color theme="1"/>
      <name val="Aptos Narrow"/>
      <scheme val="minor"/>
    </font>
    <font>
      <b/>
      <sz val="14"/>
      <color theme="1"/>
      <name val="Aptos Narrow"/>
      <scheme val="minor"/>
    </font>
    <font>
      <b/>
      <sz val="12"/>
      <color theme="0"/>
      <name val="Aptos Narrow"/>
      <family val="2"/>
      <scheme val="minor"/>
    </font>
    <font>
      <b/>
      <i/>
      <sz val="12"/>
      <color theme="1"/>
      <name val="Aptos Narrow"/>
      <scheme val="minor"/>
    </font>
    <font>
      <b/>
      <sz val="14"/>
      <color theme="0"/>
      <name val="Aptos Narrow"/>
      <family val="2"/>
      <scheme val="minor"/>
    </font>
    <font>
      <sz val="16"/>
      <color theme="1"/>
      <name val="Aptos Narrow"/>
      <family val="2"/>
      <scheme val="minor"/>
    </font>
    <font>
      <b/>
      <sz val="16"/>
      <color theme="0"/>
      <name val="Aptos Narrow"/>
      <family val="2"/>
      <scheme val="minor"/>
    </font>
    <font>
      <sz val="100"/>
      <color theme="1"/>
      <name val="Aptos Narrow"/>
      <family val="2"/>
      <scheme val="minor"/>
    </font>
    <font>
      <sz val="72"/>
      <color theme="1"/>
      <name val="Aptos Narrow"/>
      <family val="2"/>
      <scheme val="minor"/>
    </font>
    <font>
      <sz val="26"/>
      <color theme="4" tint="-0.249977111117893"/>
      <name val="Aptos Narrow"/>
      <family val="2"/>
      <scheme val="minor"/>
    </font>
    <font>
      <sz val="26"/>
      <color theme="1"/>
      <name val="Aptos Narrow"/>
      <family val="2"/>
      <scheme val="minor"/>
    </font>
    <font>
      <sz val="11"/>
      <color theme="1"/>
      <name val="Segoe UI Emoji"/>
      <family val="2"/>
    </font>
    <font>
      <sz val="14"/>
      <color theme="1"/>
      <name val="Aptos Narrow"/>
      <scheme val="minor"/>
    </font>
    <font>
      <b/>
      <i/>
      <sz val="24"/>
      <color theme="4"/>
      <name val="Aptos Narrow"/>
      <scheme val="minor"/>
    </font>
    <font>
      <u/>
      <sz val="11"/>
      <color theme="10"/>
      <name val="Aptos Narrow"/>
      <family val="2"/>
      <scheme val="minor"/>
    </font>
    <font>
      <b/>
      <sz val="14"/>
      <color theme="0"/>
      <name val="Aptos Narrow"/>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4"/>
        <bgColor theme="4"/>
      </patternFill>
    </fill>
    <fill>
      <patternFill patternType="solid">
        <fgColor theme="4" tint="0.79998168889431442"/>
        <bgColor indexed="64"/>
      </patternFill>
    </fill>
    <fill>
      <patternFill patternType="solid">
        <fgColor rgb="FFC0E6F5"/>
        <bgColor indexed="64"/>
      </patternFill>
    </fill>
    <fill>
      <patternFill patternType="solid">
        <fgColor rgb="FFC0E6F5"/>
        <bgColor theme="4"/>
      </patternFill>
    </fill>
    <fill>
      <patternFill patternType="solid">
        <fgColor theme="4"/>
        <bgColor indexed="64"/>
      </patternFill>
    </fill>
  </fills>
  <borders count="13">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thin">
        <color indexed="64"/>
      </left>
      <right style="thin">
        <color indexed="64"/>
      </right>
      <top style="thin">
        <color indexed="64"/>
      </top>
      <bottom style="thin">
        <color indexed="64"/>
      </bottom>
      <diagonal/>
    </border>
  </borders>
  <cellStyleXfs count="45">
    <xf numFmtId="0" fontId="0" fillId="0" borderId="0"/>
    <xf numFmtId="0" fontId="4" fillId="0" borderId="0" applyNumberFormat="0" applyFill="0" applyBorder="0" applyAlignment="0" applyProtection="0"/>
    <xf numFmtId="0" fontId="5" fillId="0" borderId="1" applyNumberFormat="0" applyFill="0" applyAlignment="0" applyProtection="0"/>
    <xf numFmtId="0" fontId="6" fillId="0" borderId="2" applyNumberFormat="0" applyFill="0" applyAlignment="0" applyProtection="0"/>
    <xf numFmtId="0" fontId="7" fillId="0" borderId="3" applyNumberFormat="0" applyFill="0" applyAlignment="0" applyProtection="0"/>
    <xf numFmtId="0" fontId="7" fillId="0" borderId="0" applyNumberFormat="0" applyFill="0" applyBorder="0" applyAlignment="0" applyProtection="0"/>
    <xf numFmtId="0" fontId="8" fillId="2" borderId="0" applyNumberFormat="0" applyBorder="0" applyAlignment="0" applyProtection="0"/>
    <xf numFmtId="0" fontId="9" fillId="3" borderId="0" applyNumberFormat="0" applyBorder="0" applyAlignment="0" applyProtection="0"/>
    <xf numFmtId="0" fontId="10" fillId="4" borderId="0" applyNumberFormat="0" applyBorder="0" applyAlignment="0" applyProtection="0"/>
    <xf numFmtId="0" fontId="11" fillId="5" borderId="4" applyNumberFormat="0" applyAlignment="0" applyProtection="0"/>
    <xf numFmtId="0" fontId="12" fillId="6" borderId="5" applyNumberFormat="0" applyAlignment="0" applyProtection="0"/>
    <xf numFmtId="0" fontId="13" fillId="6" borderId="4" applyNumberFormat="0" applyAlignment="0" applyProtection="0"/>
    <xf numFmtId="0" fontId="14" fillId="0" borderId="6" applyNumberFormat="0" applyFill="0" applyAlignment="0" applyProtection="0"/>
    <xf numFmtId="0" fontId="15" fillId="7" borderId="7" applyNumberFormat="0" applyAlignment="0" applyProtection="0"/>
    <xf numFmtId="0" fontId="16" fillId="0" borderId="0" applyNumberFormat="0" applyFill="0" applyBorder="0" applyAlignment="0" applyProtection="0"/>
    <xf numFmtId="0" fontId="3" fillId="8" borderId="8" applyNumberFormat="0" applyFont="0" applyAlignment="0" applyProtection="0"/>
    <xf numFmtId="0" fontId="17" fillId="0" borderId="0" applyNumberFormat="0" applyFill="0" applyBorder="0" applyAlignment="0" applyProtection="0"/>
    <xf numFmtId="0" fontId="18" fillId="0" borderId="9" applyNumberFormat="0" applyFill="0" applyAlignment="0" applyProtection="0"/>
    <xf numFmtId="0" fontId="19" fillId="9" borderId="0" applyNumberFormat="0" applyBorder="0" applyAlignment="0" applyProtection="0"/>
    <xf numFmtId="0" fontId="3" fillId="10" borderId="0" applyNumberFormat="0" applyBorder="0" applyAlignment="0" applyProtection="0"/>
    <xf numFmtId="0" fontId="3" fillId="11" borderId="0" applyNumberFormat="0" applyBorder="0" applyAlignment="0" applyProtection="0"/>
    <xf numFmtId="0" fontId="3" fillId="12" borderId="0" applyNumberFormat="0" applyBorder="0" applyAlignment="0" applyProtection="0"/>
    <xf numFmtId="0" fontId="19" fillId="13" borderId="0" applyNumberFormat="0" applyBorder="0" applyAlignment="0" applyProtection="0"/>
    <xf numFmtId="0" fontId="3" fillId="14" borderId="0" applyNumberFormat="0" applyBorder="0" applyAlignment="0" applyProtection="0"/>
    <xf numFmtId="0" fontId="3" fillId="15" borderId="0" applyNumberFormat="0" applyBorder="0" applyAlignment="0" applyProtection="0"/>
    <xf numFmtId="0" fontId="3" fillId="16" borderId="0" applyNumberFormat="0" applyBorder="0" applyAlignment="0" applyProtection="0"/>
    <xf numFmtId="0" fontId="19" fillId="17" borderId="0" applyNumberFormat="0" applyBorder="0" applyAlignment="0" applyProtection="0"/>
    <xf numFmtId="0" fontId="3" fillId="18" borderId="0" applyNumberFormat="0" applyBorder="0" applyAlignment="0" applyProtection="0"/>
    <xf numFmtId="0" fontId="3" fillId="19" borderId="0" applyNumberFormat="0" applyBorder="0" applyAlignment="0" applyProtection="0"/>
    <xf numFmtId="0" fontId="3" fillId="20" borderId="0" applyNumberFormat="0" applyBorder="0" applyAlignment="0" applyProtection="0"/>
    <xf numFmtId="0" fontId="19" fillId="21" borderId="0" applyNumberFormat="0" applyBorder="0" applyAlignment="0" applyProtection="0"/>
    <xf numFmtId="0" fontId="3" fillId="22" borderId="0" applyNumberFormat="0" applyBorder="0" applyAlignment="0" applyProtection="0"/>
    <xf numFmtId="0" fontId="3" fillId="23" borderId="0" applyNumberFormat="0" applyBorder="0" applyAlignment="0" applyProtection="0"/>
    <xf numFmtId="0" fontId="3" fillId="24" borderId="0" applyNumberFormat="0" applyBorder="0" applyAlignment="0" applyProtection="0"/>
    <xf numFmtId="0" fontId="19" fillId="25" borderId="0" applyNumberFormat="0" applyBorder="0" applyAlignment="0" applyProtection="0"/>
    <xf numFmtId="0" fontId="3" fillId="26" borderId="0" applyNumberFormat="0" applyBorder="0" applyAlignment="0" applyProtection="0"/>
    <xf numFmtId="0" fontId="3" fillId="27" borderId="0" applyNumberFormat="0" applyBorder="0" applyAlignment="0" applyProtection="0"/>
    <xf numFmtId="0" fontId="3" fillId="28" borderId="0" applyNumberFormat="0" applyBorder="0" applyAlignment="0" applyProtection="0"/>
    <xf numFmtId="0" fontId="19" fillId="29" borderId="0" applyNumberFormat="0" applyBorder="0" applyAlignment="0" applyProtection="0"/>
    <xf numFmtId="0" fontId="3" fillId="30" borderId="0" applyNumberFormat="0" applyBorder="0" applyAlignment="0" applyProtection="0"/>
    <xf numFmtId="0" fontId="3" fillId="31" borderId="0" applyNumberFormat="0" applyBorder="0" applyAlignment="0" applyProtection="0"/>
    <xf numFmtId="0" fontId="3" fillId="32" borderId="0" applyNumberFormat="0" applyBorder="0" applyAlignment="0" applyProtection="0"/>
    <xf numFmtId="0" fontId="2" fillId="0" borderId="0"/>
    <xf numFmtId="0" fontId="1" fillId="0" borderId="0"/>
    <xf numFmtId="0" fontId="40" fillId="0" borderId="0" applyNumberFormat="0" applyFill="0" applyBorder="0" applyAlignment="0" applyProtection="0"/>
  </cellStyleXfs>
  <cellXfs count="52">
    <xf numFmtId="0" fontId="0" fillId="0" borderId="0" xfId="0"/>
    <xf numFmtId="0" fontId="18" fillId="0" borderId="0" xfId="0" applyFont="1"/>
    <xf numFmtId="0" fontId="15" fillId="33" borderId="10" xfId="0" applyFont="1" applyFill="1" applyBorder="1"/>
    <xf numFmtId="0" fontId="15" fillId="33" borderId="11" xfId="0" applyFont="1" applyFill="1" applyBorder="1"/>
    <xf numFmtId="0" fontId="20" fillId="0" borderId="0" xfId="0" applyFont="1"/>
    <xf numFmtId="0" fontId="0" fillId="0" borderId="0" xfId="0" pivotButton="1"/>
    <xf numFmtId="0" fontId="0" fillId="0" borderId="0" xfId="0" applyAlignment="1">
      <alignment horizontal="left"/>
    </xf>
    <xf numFmtId="0" fontId="21" fillId="0" borderId="0" xfId="0" applyFont="1" applyAlignment="1">
      <alignment vertical="center"/>
    </xf>
    <xf numFmtId="0" fontId="0" fillId="0" borderId="0" xfId="0" applyAlignment="1">
      <alignment horizontal="left" indent="1"/>
    </xf>
    <xf numFmtId="0" fontId="24" fillId="34" borderId="12" xfId="0" applyFont="1" applyFill="1" applyBorder="1" applyAlignment="1">
      <alignment horizontal="center" vertical="center"/>
    </xf>
    <xf numFmtId="0" fontId="0" fillId="34" borderId="0" xfId="0" applyFill="1"/>
    <xf numFmtId="0" fontId="25" fillId="34" borderId="12" xfId="0" applyFont="1" applyFill="1" applyBorder="1" applyAlignment="1">
      <alignment horizontal="center" vertical="center"/>
    </xf>
    <xf numFmtId="0" fontId="26" fillId="34" borderId="12" xfId="0" applyFont="1" applyFill="1" applyBorder="1" applyAlignment="1">
      <alignment horizontal="center" vertical="center"/>
    </xf>
    <xf numFmtId="0" fontId="0" fillId="35" borderId="0" xfId="0" applyFill="1"/>
    <xf numFmtId="0" fontId="0" fillId="35" borderId="12" xfId="0" applyFill="1" applyBorder="1" applyAlignment="1">
      <alignment horizontal="center"/>
    </xf>
    <xf numFmtId="0" fontId="0" fillId="35" borderId="12" xfId="0" applyFill="1" applyBorder="1" applyAlignment="1">
      <alignment horizontal="center" vertical="center"/>
    </xf>
    <xf numFmtId="0" fontId="29" fillId="34" borderId="12" xfId="0" applyFont="1" applyFill="1" applyBorder="1" applyAlignment="1">
      <alignment horizontal="center" vertical="center" wrapText="1"/>
    </xf>
    <xf numFmtId="0" fontId="0" fillId="35" borderId="0" xfId="0" applyFill="1" applyAlignment="1">
      <alignment horizontal="center" vertical="center"/>
    </xf>
    <xf numFmtId="0" fontId="22" fillId="35" borderId="0" xfId="3" applyFont="1" applyFill="1" applyBorder="1" applyAlignment="1">
      <alignment vertical="center" wrapText="1"/>
    </xf>
    <xf numFmtId="0" fontId="15" fillId="35" borderId="0" xfId="0" applyFont="1" applyFill="1"/>
    <xf numFmtId="0" fontId="23" fillId="35" borderId="0" xfId="0" applyFont="1" applyFill="1" applyAlignment="1">
      <alignment horizontal="center" vertical="center"/>
    </xf>
    <xf numFmtId="0" fontId="18" fillId="35" borderId="0" xfId="0" applyFont="1" applyFill="1"/>
    <xf numFmtId="0" fontId="32" fillId="36" borderId="0" xfId="0" applyFont="1" applyFill="1" applyAlignment="1">
      <alignment horizontal="center"/>
    </xf>
    <xf numFmtId="0" fontId="31" fillId="35" borderId="0" xfId="0" applyFont="1" applyFill="1" applyAlignment="1">
      <alignment horizontal="center"/>
    </xf>
    <xf numFmtId="0" fontId="25" fillId="35" borderId="12" xfId="0" applyFont="1" applyFill="1" applyBorder="1" applyAlignment="1">
      <alignment horizontal="center" vertical="center"/>
    </xf>
    <xf numFmtId="0" fontId="30" fillId="37" borderId="12" xfId="0" applyFont="1" applyFill="1" applyBorder="1" applyAlignment="1">
      <alignment horizontal="center" vertical="center"/>
    </xf>
    <xf numFmtId="0" fontId="31" fillId="35" borderId="0" xfId="0" applyFont="1" applyFill="1" applyAlignment="1">
      <alignment horizontal="center" vertical="center"/>
    </xf>
    <xf numFmtId="0" fontId="30" fillId="37" borderId="12" xfId="0" applyFont="1" applyFill="1" applyBorder="1" applyAlignment="1">
      <alignment horizontal="center" vertical="center" wrapText="1"/>
    </xf>
    <xf numFmtId="0" fontId="30" fillId="33" borderId="12" xfId="0" applyFont="1" applyFill="1" applyBorder="1" applyAlignment="1">
      <alignment horizontal="center" vertical="center" wrapText="1"/>
    </xf>
    <xf numFmtId="0" fontId="33" fillId="34" borderId="0" xfId="0" applyFont="1" applyFill="1" applyAlignment="1">
      <alignment vertical="center"/>
    </xf>
    <xf numFmtId="0" fontId="34" fillId="34" borderId="0" xfId="0" applyFont="1" applyFill="1" applyAlignment="1">
      <alignment horizontal="right" vertical="center"/>
    </xf>
    <xf numFmtId="0" fontId="35" fillId="34" borderId="0" xfId="0" applyFont="1" applyFill="1" applyAlignment="1">
      <alignment vertical="center"/>
    </xf>
    <xf numFmtId="0" fontId="36" fillId="0" borderId="0" xfId="0" applyFont="1" applyAlignment="1">
      <alignment horizontal="center" vertical="center"/>
    </xf>
    <xf numFmtId="0" fontId="33" fillId="34" borderId="0" xfId="0" applyFont="1" applyFill="1" applyAlignment="1">
      <alignment horizontal="center" vertical="center"/>
    </xf>
    <xf numFmtId="0" fontId="35" fillId="35" borderId="0" xfId="0" applyFont="1" applyFill="1" applyAlignment="1">
      <alignment horizontal="center" vertical="center"/>
    </xf>
    <xf numFmtId="0" fontId="37" fillId="0" borderId="0" xfId="0" applyFont="1"/>
    <xf numFmtId="0" fontId="1" fillId="0" borderId="0" xfId="43"/>
    <xf numFmtId="1" fontId="1" fillId="0" borderId="0" xfId="43" applyNumberFormat="1"/>
    <xf numFmtId="0" fontId="38" fillId="35" borderId="12" xfId="0" applyFont="1" applyFill="1" applyBorder="1"/>
    <xf numFmtId="1" fontId="38" fillId="35" borderId="12" xfId="0" applyNumberFormat="1" applyFont="1" applyFill="1" applyBorder="1"/>
    <xf numFmtId="1" fontId="0" fillId="0" borderId="0" xfId="0" applyNumberFormat="1"/>
    <xf numFmtId="0" fontId="39" fillId="0" borderId="0" xfId="0" applyFont="1"/>
    <xf numFmtId="0" fontId="25" fillId="0" borderId="0" xfId="0" applyFont="1"/>
    <xf numFmtId="0" fontId="25" fillId="0" borderId="12" xfId="0" applyFont="1" applyBorder="1"/>
    <xf numFmtId="0" fontId="40" fillId="0" borderId="12" xfId="44" applyBorder="1"/>
    <xf numFmtId="0" fontId="41" fillId="37" borderId="12" xfId="0" applyFont="1" applyFill="1" applyBorder="1" applyAlignment="1">
      <alignment horizontal="center"/>
    </xf>
    <xf numFmtId="0" fontId="40" fillId="0" borderId="0" xfId="44"/>
    <xf numFmtId="0" fontId="27" fillId="34" borderId="12" xfId="0" applyFont="1" applyFill="1" applyBorder="1" applyAlignment="1">
      <alignment horizontal="center" vertical="center"/>
    </xf>
    <xf numFmtId="0" fontId="28" fillId="35" borderId="0" xfId="0" applyFont="1" applyFill="1" applyAlignment="1">
      <alignment horizontal="left" vertical="center" indent="2"/>
    </xf>
    <xf numFmtId="0" fontId="35" fillId="35" borderId="0" xfId="0" applyFont="1" applyFill="1" applyAlignment="1">
      <alignment horizontal="center" vertical="center"/>
    </xf>
    <xf numFmtId="0" fontId="33" fillId="34" borderId="0" xfId="0" applyFont="1" applyFill="1" applyAlignment="1">
      <alignment horizontal="center" vertical="center"/>
    </xf>
    <xf numFmtId="0" fontId="0" fillId="0" borderId="0" xfId="0" applyNumberFormat="1"/>
  </cellXfs>
  <cellStyles count="45">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4" builtinId="8"/>
    <cellStyle name="Input" xfId="9" builtinId="20" customBuiltin="1"/>
    <cellStyle name="Linked Cell" xfId="12" builtinId="24" customBuiltin="1"/>
    <cellStyle name="Neutral" xfId="8" builtinId="28" customBuiltin="1"/>
    <cellStyle name="Normal" xfId="0" builtinId="0"/>
    <cellStyle name="Normal 2" xfId="42" xr:uid="{C07A7F66-09F3-4E44-8122-287A42BD2A34}"/>
    <cellStyle name="Normal 2 2" xfId="43" xr:uid="{7A8F31A0-5B7B-2E4C-B91B-46663FA25886}"/>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4">
    <dxf>
      <numFmt numFmtId="0" formatCode="General"/>
    </dxf>
    <dxf>
      <numFmt numFmtId="1" formatCode="0"/>
    </dxf>
    <dxf>
      <numFmt numFmtId="1" formatCode="0"/>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numFmt numFmtId="0" formatCode="Genera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val="0"/>
        <i val="0"/>
        <strike val="0"/>
        <condense val="0"/>
        <extend val="0"/>
        <outline val="0"/>
        <shadow val="0"/>
        <u val="none"/>
        <vertAlign val="baseline"/>
        <sz val="11"/>
        <color theme="1"/>
        <name val="Aptos Narrow"/>
        <family val="2"/>
        <scheme val="minor"/>
      </font>
      <fill>
        <patternFill patternType="none">
          <fgColor indexed="64"/>
          <bgColor indexed="65"/>
        </patternFill>
      </fill>
    </dxf>
    <dxf>
      <font>
        <b/>
        <i val="0"/>
        <strike val="0"/>
        <condense val="0"/>
        <extend val="0"/>
        <outline val="0"/>
        <shadow val="0"/>
        <u val="none"/>
        <vertAlign val="baseline"/>
        <sz val="11"/>
        <color theme="1"/>
        <name val="Aptos Narrow"/>
        <family val="2"/>
        <scheme val="minor"/>
      </font>
      <fill>
        <patternFill patternType="none">
          <fgColor indexed="64"/>
          <bgColor indexed="65"/>
        </patternFill>
      </fill>
    </dxf>
  </dxfs>
  <tableStyles count="0" defaultTableStyle="TableStyleMedium2" defaultPivotStyle="PivotStyleLight16"/>
  <colors>
    <mruColors>
      <color rgb="FFC0E6F5"/>
      <color rgb="FF00A3CB"/>
      <color rgb="FF00AEEA"/>
      <color rgb="FF008FC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pivotCacheDefinition" Target="pivotCache/pivotCacheDefinition2.xml"/><Relationship Id="rId18" Type="http://schemas.openxmlformats.org/officeDocument/2006/relationships/connections" Target="connections.xml"/><Relationship Id="rId26" Type="http://schemas.openxmlformats.org/officeDocument/2006/relationships/customXml" Target="../customXml/item3.xml"/><Relationship Id="rId39" Type="http://schemas.openxmlformats.org/officeDocument/2006/relationships/customXml" Target="../customXml/item16.xml"/><Relationship Id="rId21" Type="http://schemas.openxmlformats.org/officeDocument/2006/relationships/sheetMetadata" Target="metadata.xml"/><Relationship Id="rId34" Type="http://schemas.openxmlformats.org/officeDocument/2006/relationships/customXml" Target="../customXml/item11.xml"/><Relationship Id="rId42" Type="http://schemas.openxmlformats.org/officeDocument/2006/relationships/customXml" Target="../customXml/item19.xml"/><Relationship Id="rId47" Type="http://schemas.openxmlformats.org/officeDocument/2006/relationships/customXml" Target="../customXml/item24.xml"/><Relationship Id="rId7" Type="http://schemas.openxmlformats.org/officeDocument/2006/relationships/worksheet" Target="worksheets/sheet7.xml"/><Relationship Id="rId2" Type="http://schemas.openxmlformats.org/officeDocument/2006/relationships/worksheet" Target="worksheets/sheet2.xml"/><Relationship Id="rId16" Type="http://schemas.microsoft.com/office/2007/relationships/slicerCache" Target="slicerCaches/slicerCache2.xml"/><Relationship Id="rId29" Type="http://schemas.openxmlformats.org/officeDocument/2006/relationships/customXml" Target="../customXml/item6.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ustomXml" Target="../customXml/item1.xml"/><Relationship Id="rId32" Type="http://schemas.openxmlformats.org/officeDocument/2006/relationships/customXml" Target="../customXml/item9.xml"/><Relationship Id="rId37" Type="http://schemas.openxmlformats.org/officeDocument/2006/relationships/customXml" Target="../customXml/item14.xml"/><Relationship Id="rId40" Type="http://schemas.openxmlformats.org/officeDocument/2006/relationships/customXml" Target="../customXml/item17.xml"/><Relationship Id="rId45" Type="http://schemas.openxmlformats.org/officeDocument/2006/relationships/customXml" Target="../customXml/item22.xml"/><Relationship Id="rId5" Type="http://schemas.openxmlformats.org/officeDocument/2006/relationships/worksheet" Target="worksheets/sheet5.xml"/><Relationship Id="rId15" Type="http://schemas.microsoft.com/office/2007/relationships/slicerCache" Target="slicerCaches/slicerCache1.xml"/><Relationship Id="rId23" Type="http://schemas.openxmlformats.org/officeDocument/2006/relationships/calcChain" Target="calcChain.xml"/><Relationship Id="rId28" Type="http://schemas.openxmlformats.org/officeDocument/2006/relationships/customXml" Target="../customXml/item5.xml"/><Relationship Id="rId36" Type="http://schemas.openxmlformats.org/officeDocument/2006/relationships/customXml" Target="../customXml/item13.xml"/><Relationship Id="rId10" Type="http://schemas.openxmlformats.org/officeDocument/2006/relationships/worksheet" Target="worksheets/sheet10.xml"/><Relationship Id="rId19" Type="http://schemas.openxmlformats.org/officeDocument/2006/relationships/styles" Target="styles.xml"/><Relationship Id="rId31" Type="http://schemas.openxmlformats.org/officeDocument/2006/relationships/customXml" Target="../customXml/item8.xml"/><Relationship Id="rId44" Type="http://schemas.openxmlformats.org/officeDocument/2006/relationships/customXml" Target="../customXml/item2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pivotCacheDefinition" Target="pivotCache/pivotCacheDefinition3.xml"/><Relationship Id="rId22" Type="http://schemas.openxmlformats.org/officeDocument/2006/relationships/powerPivotData" Target="model/item.data"/><Relationship Id="rId27" Type="http://schemas.openxmlformats.org/officeDocument/2006/relationships/customXml" Target="../customXml/item4.xml"/><Relationship Id="rId30" Type="http://schemas.openxmlformats.org/officeDocument/2006/relationships/customXml" Target="../customXml/item7.xml"/><Relationship Id="rId35" Type="http://schemas.openxmlformats.org/officeDocument/2006/relationships/customXml" Target="../customXml/item12.xml"/><Relationship Id="rId43" Type="http://schemas.openxmlformats.org/officeDocument/2006/relationships/customXml" Target="../customXml/item20.xml"/><Relationship Id="rId48" Type="http://schemas.microsoft.com/office/2006/relationships/vbaProject" Target="vbaProject.bin"/><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pivotCacheDefinition" Target="pivotCache/pivotCacheDefinition1.xml"/><Relationship Id="rId17" Type="http://schemas.openxmlformats.org/officeDocument/2006/relationships/theme" Target="theme/theme1.xml"/><Relationship Id="rId25" Type="http://schemas.openxmlformats.org/officeDocument/2006/relationships/customXml" Target="../customXml/item2.xml"/><Relationship Id="rId33" Type="http://schemas.openxmlformats.org/officeDocument/2006/relationships/customXml" Target="../customXml/item10.xml"/><Relationship Id="rId38" Type="http://schemas.openxmlformats.org/officeDocument/2006/relationships/customXml" Target="../customXml/item15.xml"/><Relationship Id="rId46" Type="http://schemas.openxmlformats.org/officeDocument/2006/relationships/customXml" Target="../customXml/item23.xml"/><Relationship Id="rId20" Type="http://schemas.openxmlformats.org/officeDocument/2006/relationships/sharedStrings" Target="sharedStrings.xml"/><Relationship Id="rId41" Type="http://schemas.openxmlformats.org/officeDocument/2006/relationships/customXml" Target="../customXml/item18.xml"/></Relationships>
</file>

<file path=xl/charts/_rels/chart1.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2.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3.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4.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Ex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[Group 3 Dashboard.xlsm]Summary!PivotTable10</c:name>
    <c:fmtId val="4"/>
  </c:pivotSource>
  <c:chart>
    <c:title>
      <c:tx>
        <c:rich>
          <a:bodyPr rot="0" spcFirstLastPara="1" vertOverflow="ellipsis" vert="horz" wrap="square" anchor="ctr" anchorCtr="1"/>
          <a:lstStyle/>
          <a:p>
            <a:pPr>
              <a:defRPr sz="2000" b="1" i="1" u="none" strike="noStrike" kern="1200" spc="0" baseline="0">
                <a:solidFill>
                  <a:schemeClr val="accent1">
                    <a:lumMod val="75000"/>
                  </a:schemeClr>
                </a:solidFill>
                <a:latin typeface="+mn-lt"/>
                <a:ea typeface="+mn-ea"/>
                <a:cs typeface="+mn-cs"/>
              </a:defRPr>
            </a:pPr>
            <a:r>
              <a:rPr lang="en-US" sz="2000" b="1" i="1">
                <a:solidFill>
                  <a:schemeClr val="accent1">
                    <a:lumMod val="75000"/>
                  </a:schemeClr>
                </a:solidFill>
              </a:rPr>
              <a:t>Arrests per 100,000</a:t>
            </a:r>
          </a:p>
        </c:rich>
      </c:tx>
      <c:overlay val="0"/>
      <c:spPr>
        <a:noFill/>
        <a:ln>
          <a:noFill/>
        </a:ln>
        <a:effectLst/>
      </c:spPr>
      <c:txPr>
        <a:bodyPr rot="0" spcFirstLastPara="1" vertOverflow="ellipsis" vert="horz" wrap="square" anchor="ctr" anchorCtr="1"/>
        <a:lstStyle/>
        <a:p>
          <a:pPr>
            <a:defRPr sz="2000" b="1" i="1" u="none" strike="noStrike" kern="1200" spc="0" baseline="0">
              <a:solidFill>
                <a:schemeClr val="accent1">
                  <a:lumMod val="75000"/>
                </a:schemeClr>
              </a:solidFill>
              <a:latin typeface="+mn-lt"/>
              <a:ea typeface="+mn-ea"/>
              <a:cs typeface="+mn-cs"/>
            </a:defRPr>
          </a:pPr>
          <a:endParaRPr lang="en-US"/>
        </a:p>
      </c:txPr>
    </c:title>
    <c:autoTitleDeleted val="0"/>
    <c:pivotFmts>
      <c:pivotFmt>
        <c:idx val="0"/>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1"/>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2"/>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3"/>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4"/>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5"/>
        <c:spPr>
          <a:solidFill>
            <a:schemeClr val="accent4"/>
          </a:solidFill>
          <a:ln>
            <a:noFill/>
          </a:ln>
          <a:effectLst/>
        </c:spP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1"/>
          <c:showVal val="1"/>
          <c:showCatName val="1"/>
          <c:showSerName val="1"/>
          <c:showPercent val="1"/>
          <c:showBubbleSize val="1"/>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Summary!$AP$1</c:f>
              <c:strCache>
                <c:ptCount val="1"/>
                <c:pt idx="0">
                  <c:v>Rape</c:v>
                </c:pt>
              </c:strCache>
            </c:strRef>
          </c:tx>
          <c:spPr>
            <a:solidFill>
              <a:schemeClr val="accent4">
                <a:shade val="65000"/>
              </a:schemeClr>
            </a:solidFill>
            <a:ln>
              <a:noFill/>
            </a:ln>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Summary!$AO$2:$AO$12</c:f>
              <c:strCache>
                <c:ptCount val="10"/>
                <c:pt idx="0">
                  <c:v>Arkansas</c:v>
                </c:pt>
                <c:pt idx="1">
                  <c:v>Louisiana</c:v>
                </c:pt>
                <c:pt idx="2">
                  <c:v>Michigan</c:v>
                </c:pt>
                <c:pt idx="3">
                  <c:v>Mississippi</c:v>
                </c:pt>
                <c:pt idx="4">
                  <c:v>Missouri</c:v>
                </c:pt>
                <c:pt idx="5">
                  <c:v>New Mexico</c:v>
                </c:pt>
                <c:pt idx="6">
                  <c:v>Oklahoma</c:v>
                </c:pt>
                <c:pt idx="7">
                  <c:v>South Dakota</c:v>
                </c:pt>
                <c:pt idx="8">
                  <c:v>Tennessee</c:v>
                </c:pt>
                <c:pt idx="9">
                  <c:v>West Virginia</c:v>
                </c:pt>
              </c:strCache>
            </c:strRef>
          </c:cat>
          <c:val>
            <c:numRef>
              <c:f>Summary!$AP$2:$AP$12</c:f>
              <c:numCache>
                <c:formatCode>General</c:formatCode>
                <c:ptCount val="10"/>
                <c:pt idx="0">
                  <c:v>19.5</c:v>
                </c:pt>
                <c:pt idx="1">
                  <c:v>22.2</c:v>
                </c:pt>
                <c:pt idx="2">
                  <c:v>35.1</c:v>
                </c:pt>
                <c:pt idx="3">
                  <c:v>17.100000000000001</c:v>
                </c:pt>
                <c:pt idx="4">
                  <c:v>28.2</c:v>
                </c:pt>
                <c:pt idx="5">
                  <c:v>32.1</c:v>
                </c:pt>
                <c:pt idx="6">
                  <c:v>20</c:v>
                </c:pt>
                <c:pt idx="7">
                  <c:v>12.8</c:v>
                </c:pt>
                <c:pt idx="8">
                  <c:v>26.9</c:v>
                </c:pt>
                <c:pt idx="9">
                  <c:v>9.3000000000000007</c:v>
                </c:pt>
              </c:numCache>
            </c:numRef>
          </c:val>
          <c:extLst>
            <c:ext xmlns:c16="http://schemas.microsoft.com/office/drawing/2014/chart" uri="{C3380CC4-5D6E-409C-BE32-E72D297353CC}">
              <c16:uniqueId val="{00000000-34D2-8645-BDEA-75BEF66220D5}"/>
            </c:ext>
          </c:extLst>
        </c:ser>
        <c:ser>
          <c:idx val="1"/>
          <c:order val="1"/>
          <c:tx>
            <c:strRef>
              <c:f>Summary!$AQ$1</c:f>
              <c:strCache>
                <c:ptCount val="1"/>
                <c:pt idx="0">
                  <c:v>Assault</c:v>
                </c:pt>
              </c:strCache>
            </c:strRef>
          </c:tx>
          <c:spPr>
            <a:solidFill>
              <a:schemeClr val="accent4"/>
            </a:solidFill>
            <a:ln>
              <a:noFill/>
            </a:ln>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Summary!$AO$2:$AO$12</c:f>
              <c:strCache>
                <c:ptCount val="10"/>
                <c:pt idx="0">
                  <c:v>Arkansas</c:v>
                </c:pt>
                <c:pt idx="1">
                  <c:v>Louisiana</c:v>
                </c:pt>
                <c:pt idx="2">
                  <c:v>Michigan</c:v>
                </c:pt>
                <c:pt idx="3">
                  <c:v>Mississippi</c:v>
                </c:pt>
                <c:pt idx="4">
                  <c:v>Missouri</c:v>
                </c:pt>
                <c:pt idx="5">
                  <c:v>New Mexico</c:v>
                </c:pt>
                <c:pt idx="6">
                  <c:v>Oklahoma</c:v>
                </c:pt>
                <c:pt idx="7">
                  <c:v>South Dakota</c:v>
                </c:pt>
                <c:pt idx="8">
                  <c:v>Tennessee</c:v>
                </c:pt>
                <c:pt idx="9">
                  <c:v>West Virginia</c:v>
                </c:pt>
              </c:strCache>
            </c:strRef>
          </c:cat>
          <c:val>
            <c:numRef>
              <c:f>Summary!$AQ$2:$AQ$12</c:f>
              <c:numCache>
                <c:formatCode>General</c:formatCode>
                <c:ptCount val="10"/>
                <c:pt idx="0">
                  <c:v>190</c:v>
                </c:pt>
                <c:pt idx="1">
                  <c:v>249</c:v>
                </c:pt>
                <c:pt idx="2">
                  <c:v>255</c:v>
                </c:pt>
                <c:pt idx="3">
                  <c:v>259</c:v>
                </c:pt>
                <c:pt idx="4">
                  <c:v>178</c:v>
                </c:pt>
                <c:pt idx="5">
                  <c:v>285</c:v>
                </c:pt>
                <c:pt idx="6">
                  <c:v>151</c:v>
                </c:pt>
                <c:pt idx="7">
                  <c:v>86</c:v>
                </c:pt>
                <c:pt idx="8">
                  <c:v>188</c:v>
                </c:pt>
                <c:pt idx="9">
                  <c:v>81</c:v>
                </c:pt>
              </c:numCache>
            </c:numRef>
          </c:val>
          <c:extLst>
            <c:ext xmlns:c16="http://schemas.microsoft.com/office/drawing/2014/chart" uri="{C3380CC4-5D6E-409C-BE32-E72D297353CC}">
              <c16:uniqueId val="{00000001-34D2-8645-BDEA-75BEF66220D5}"/>
            </c:ext>
          </c:extLst>
        </c:ser>
        <c:ser>
          <c:idx val="2"/>
          <c:order val="2"/>
          <c:tx>
            <c:strRef>
              <c:f>Summary!$AR$1</c:f>
              <c:strCache>
                <c:ptCount val="1"/>
                <c:pt idx="0">
                  <c:v>Murder</c:v>
                </c:pt>
              </c:strCache>
            </c:strRef>
          </c:tx>
          <c:spPr>
            <a:solidFill>
              <a:schemeClr val="accent4">
                <a:tint val="65000"/>
              </a:schemeClr>
            </a:solidFill>
            <a:ln>
              <a:noFill/>
            </a:ln>
            <a:effectLst/>
          </c:spPr>
          <c:invertIfNegative val="0"/>
          <c:dLbls>
            <c:spPr>
              <a:noFill/>
              <a:ln>
                <a:noFill/>
              </a:ln>
              <a:effectLst/>
            </c:spPr>
            <c:txPr>
              <a:bodyPr rot="0" spcFirstLastPara="1" vertOverflow="ellipsis" vert="horz" wrap="square" anchor="ctr" anchorCtr="1"/>
              <a:lstStyle/>
              <a:p>
                <a:pPr>
                  <a:defRPr sz="14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Summary!$AO$2:$AO$12</c:f>
              <c:strCache>
                <c:ptCount val="10"/>
                <c:pt idx="0">
                  <c:v>Arkansas</c:v>
                </c:pt>
                <c:pt idx="1">
                  <c:v>Louisiana</c:v>
                </c:pt>
                <c:pt idx="2">
                  <c:v>Michigan</c:v>
                </c:pt>
                <c:pt idx="3">
                  <c:v>Mississippi</c:v>
                </c:pt>
                <c:pt idx="4">
                  <c:v>Missouri</c:v>
                </c:pt>
                <c:pt idx="5">
                  <c:v>New Mexico</c:v>
                </c:pt>
                <c:pt idx="6">
                  <c:v>Oklahoma</c:v>
                </c:pt>
                <c:pt idx="7">
                  <c:v>South Dakota</c:v>
                </c:pt>
                <c:pt idx="8">
                  <c:v>Tennessee</c:v>
                </c:pt>
                <c:pt idx="9">
                  <c:v>West Virginia</c:v>
                </c:pt>
              </c:strCache>
            </c:strRef>
          </c:cat>
          <c:val>
            <c:numRef>
              <c:f>Summary!$AR$2:$AR$12</c:f>
              <c:numCache>
                <c:formatCode>General</c:formatCode>
                <c:ptCount val="10"/>
                <c:pt idx="0">
                  <c:v>8.8000000000000007</c:v>
                </c:pt>
                <c:pt idx="1">
                  <c:v>15.4</c:v>
                </c:pt>
                <c:pt idx="2">
                  <c:v>12.1</c:v>
                </c:pt>
                <c:pt idx="3">
                  <c:v>16.100000000000001</c:v>
                </c:pt>
                <c:pt idx="4">
                  <c:v>9</c:v>
                </c:pt>
                <c:pt idx="5">
                  <c:v>11.4</c:v>
                </c:pt>
                <c:pt idx="6">
                  <c:v>6.6</c:v>
                </c:pt>
                <c:pt idx="7">
                  <c:v>3.8</c:v>
                </c:pt>
                <c:pt idx="8">
                  <c:v>13.2</c:v>
                </c:pt>
                <c:pt idx="9">
                  <c:v>5.7</c:v>
                </c:pt>
              </c:numCache>
            </c:numRef>
          </c:val>
          <c:extLst>
            <c:ext xmlns:c16="http://schemas.microsoft.com/office/drawing/2014/chart" uri="{C3380CC4-5D6E-409C-BE32-E72D297353CC}">
              <c16:uniqueId val="{00000002-34D2-8645-BDEA-75BEF66220D5}"/>
            </c:ext>
          </c:extLst>
        </c:ser>
        <c:dLbls>
          <c:showLegendKey val="0"/>
          <c:showVal val="0"/>
          <c:showCatName val="0"/>
          <c:showSerName val="0"/>
          <c:showPercent val="0"/>
          <c:showBubbleSize val="0"/>
        </c:dLbls>
        <c:gapWidth val="219"/>
        <c:axId val="1037324048"/>
        <c:axId val="1037325760"/>
      </c:barChart>
      <c:catAx>
        <c:axId val="1037324048"/>
        <c:scaling>
          <c:orientation val="minMax"/>
        </c:scaling>
        <c:delete val="1"/>
        <c:axPos val="l"/>
        <c:numFmt formatCode="General" sourceLinked="1"/>
        <c:majorTickMark val="none"/>
        <c:minorTickMark val="none"/>
        <c:tickLblPos val="nextTo"/>
        <c:crossAx val="1037325760"/>
        <c:crosses val="autoZero"/>
        <c:auto val="1"/>
        <c:lblAlgn val="ctr"/>
        <c:lblOffset val="100"/>
        <c:noMultiLvlLbl val="0"/>
      </c:catAx>
      <c:valAx>
        <c:axId val="1037325760"/>
        <c:scaling>
          <c:orientation val="minMax"/>
        </c:scaling>
        <c:delete val="1"/>
        <c:axPos val="b"/>
        <c:numFmt formatCode="General" sourceLinked="1"/>
        <c:majorTickMark val="none"/>
        <c:minorTickMark val="none"/>
        <c:tickLblPos val="nextTo"/>
        <c:crossAx val="1037324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2">
          <a:lumMod val="75000"/>
          <a:lumOff val="25000"/>
        </a:schemeClr>
      </a:solidFill>
      <a:round/>
    </a:ln>
    <a:effectLst/>
  </c:spPr>
  <c:txPr>
    <a:bodyPr/>
    <a:lstStyle/>
    <a:p>
      <a:pPr>
        <a:defRPr sz="14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[Group 3 Dashboard.xlsm]Summary!Weather_Pivot</c:name>
    <c:fmtId val="15"/>
  </c:pivotSource>
  <c:chart>
    <c:title>
      <c:tx>
        <c:rich>
          <a:bodyPr rot="0" spcFirstLastPara="1" vertOverflow="ellipsis" vert="horz" wrap="square" anchor="ctr" anchorCtr="1"/>
          <a:lstStyle/>
          <a:p>
            <a:pPr algn="ctr" rtl="0">
              <a:defRPr sz="2000" b="1" i="0" u="none" strike="noStrike" kern="1200" spc="0" baseline="0">
                <a:solidFill>
                  <a:schemeClr val="tx1">
                    <a:lumMod val="65000"/>
                    <a:lumOff val="35000"/>
                  </a:schemeClr>
                </a:solidFill>
                <a:latin typeface="+mn-lt"/>
                <a:ea typeface="+mn-ea"/>
                <a:cs typeface="+mn-cs"/>
              </a:defRPr>
            </a:pPr>
            <a:r>
              <a:rPr lang="en-US" sz="2000" b="1" i="1">
                <a:solidFill>
                  <a:schemeClr val="accent1">
                    <a:lumMod val="75000"/>
                  </a:schemeClr>
                </a:solidFill>
              </a:rPr>
              <a:t>Seasonal Temperature Breakdown (Avg ° F)</a:t>
            </a:r>
          </a:p>
        </c:rich>
      </c:tx>
      <c:overlay val="0"/>
      <c:spPr>
        <a:noFill/>
        <a:ln>
          <a:noFill/>
        </a:ln>
        <a:effectLst/>
      </c:spPr>
      <c:txPr>
        <a:bodyPr rot="0" spcFirstLastPara="1" vertOverflow="ellipsis" vert="horz" wrap="square" anchor="ctr" anchorCtr="1"/>
        <a:lstStyle/>
        <a:p>
          <a:pPr algn="ctr" rtl="0">
            <a:defRPr sz="20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29"/>
        <c:spPr>
          <a:solidFill>
            <a:schemeClr val="accent4">
              <a:shade val="58000"/>
            </a:schemeClr>
          </a:solidFill>
          <a:ln>
            <a:noFill/>
          </a:ln>
          <a:effectLst/>
        </c:spPr>
      </c:pivotFmt>
      <c:pivotFmt>
        <c:idx val="30"/>
        <c:spPr>
          <a:solidFill>
            <a:schemeClr val="accent4">
              <a:shade val="86000"/>
            </a:schemeClr>
          </a:solidFill>
          <a:ln>
            <a:noFill/>
          </a:ln>
          <a:effectLst/>
        </c:spPr>
      </c:pivotFmt>
      <c:pivotFmt>
        <c:idx val="31"/>
        <c:spPr>
          <a:solidFill>
            <a:schemeClr val="accent4">
              <a:tint val="86000"/>
            </a:schemeClr>
          </a:solidFill>
          <a:ln>
            <a:noFill/>
          </a:ln>
          <a:effectLst/>
        </c:spPr>
      </c:pivotFmt>
      <c:pivotFmt>
        <c:idx val="32"/>
        <c:spPr>
          <a:solidFill>
            <a:schemeClr val="accent4">
              <a:tint val="58000"/>
            </a:schemeClr>
          </a:solidFill>
          <a:ln>
            <a:noFill/>
          </a:ln>
          <a:effectLst/>
        </c:spPr>
      </c:pivotFmt>
      <c:pivotFmt>
        <c:idx val="3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34"/>
        <c:spPr>
          <a:solidFill>
            <a:schemeClr val="accent4"/>
          </a:solidFill>
          <a:ln>
            <a:noFill/>
          </a:ln>
          <a:effectLst/>
        </c:spPr>
      </c:pivotFmt>
      <c:pivotFmt>
        <c:idx val="35"/>
        <c:spPr>
          <a:solidFill>
            <a:schemeClr val="accent4"/>
          </a:solidFill>
          <a:ln>
            <a:noFill/>
          </a:ln>
          <a:effectLst/>
        </c:spPr>
      </c:pivotFmt>
      <c:pivotFmt>
        <c:idx val="36"/>
        <c:spPr>
          <a:solidFill>
            <a:schemeClr val="accent4"/>
          </a:solidFill>
          <a:ln>
            <a:noFill/>
          </a:ln>
          <a:effectLst/>
        </c:spPr>
      </c:pivotFmt>
      <c:pivotFmt>
        <c:idx val="37"/>
        <c:spPr>
          <a:solidFill>
            <a:schemeClr val="accent4"/>
          </a:solidFill>
          <a:ln>
            <a:noFill/>
          </a:ln>
          <a:effectLst/>
        </c:spPr>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spPr>
            <a:noFill/>
            <a:ln>
              <a:noFill/>
            </a:ln>
            <a:effectLst/>
          </c:spPr>
          <c:txPr>
            <a:bodyPr rot="0" spcFirstLastPara="1" vertOverflow="ellipsis" vert="horz" wrap="square" anchor="ctr" anchorCtr="1"/>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46"/>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4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4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49"/>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5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5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5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53"/>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54"/>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55"/>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56"/>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5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58"/>
        <c:spPr>
          <a:solidFill>
            <a:schemeClr val="accent4">
              <a:shade val="58000"/>
            </a:schemeClr>
          </a:solidFill>
          <a:ln>
            <a:noFill/>
          </a:ln>
          <a:effectLst/>
        </c:spPr>
      </c:pivotFmt>
      <c:pivotFmt>
        <c:idx val="59"/>
        <c:spPr>
          <a:solidFill>
            <a:schemeClr val="accent4">
              <a:shade val="86000"/>
            </a:schemeClr>
          </a:solidFill>
          <a:ln>
            <a:noFill/>
          </a:ln>
          <a:effectLst/>
        </c:spPr>
      </c:pivotFmt>
      <c:pivotFmt>
        <c:idx val="60"/>
        <c:spPr>
          <a:solidFill>
            <a:schemeClr val="accent4">
              <a:tint val="86000"/>
            </a:schemeClr>
          </a:solidFill>
          <a:ln>
            <a:noFill/>
          </a:ln>
          <a:effectLst/>
        </c:spPr>
      </c:pivotFmt>
      <c:pivotFmt>
        <c:idx val="61"/>
        <c:spPr>
          <a:solidFill>
            <a:schemeClr val="accent4">
              <a:tint val="58000"/>
            </a:schemeClr>
          </a:solidFill>
          <a:ln>
            <a:noFill/>
          </a:ln>
          <a:effectLst/>
        </c:spPr>
      </c:pivotFmt>
      <c:pivotFmt>
        <c:idx val="62"/>
        <c:spPr>
          <a:solidFill>
            <a:schemeClr val="accent4">
              <a:shade val="58000"/>
            </a:schemeClr>
          </a:solidFill>
          <a:ln>
            <a:noFill/>
          </a:ln>
          <a:effectLst/>
        </c:spPr>
      </c:pivotFmt>
      <c:pivotFmt>
        <c:idx val="63"/>
        <c:spPr>
          <a:solidFill>
            <a:schemeClr val="accent4">
              <a:shade val="86000"/>
            </a:schemeClr>
          </a:solidFill>
          <a:ln>
            <a:noFill/>
          </a:ln>
          <a:effectLst/>
        </c:spPr>
      </c:pivotFmt>
      <c:pivotFmt>
        <c:idx val="64"/>
        <c:spPr>
          <a:solidFill>
            <a:schemeClr val="accent4">
              <a:tint val="86000"/>
            </a:schemeClr>
          </a:solidFill>
          <a:ln>
            <a:noFill/>
          </a:ln>
          <a:effectLst/>
        </c:spPr>
      </c:pivotFmt>
      <c:pivotFmt>
        <c:idx val="65"/>
        <c:spPr>
          <a:solidFill>
            <a:schemeClr val="accent4">
              <a:tint val="58000"/>
            </a:schemeClr>
          </a:solidFill>
          <a:ln>
            <a:noFill/>
          </a:ln>
          <a:effectLst/>
        </c:spPr>
      </c:pivotFmt>
      <c:pivotFmt>
        <c:idx val="66"/>
        <c:spPr>
          <a:solidFill>
            <a:schemeClr val="accent4">
              <a:shade val="58000"/>
            </a:schemeClr>
          </a:solidFill>
          <a:ln>
            <a:noFill/>
          </a:ln>
          <a:effectLst/>
        </c:spPr>
      </c:pivotFmt>
      <c:pivotFmt>
        <c:idx val="67"/>
        <c:spPr>
          <a:solidFill>
            <a:schemeClr val="accent4">
              <a:shade val="86000"/>
            </a:schemeClr>
          </a:solidFill>
          <a:ln>
            <a:noFill/>
          </a:ln>
          <a:effectLst/>
        </c:spPr>
      </c:pivotFmt>
      <c:pivotFmt>
        <c:idx val="68"/>
        <c:spPr>
          <a:solidFill>
            <a:schemeClr val="accent4">
              <a:tint val="86000"/>
            </a:schemeClr>
          </a:solidFill>
          <a:ln>
            <a:noFill/>
          </a:ln>
          <a:effectLst/>
        </c:spPr>
      </c:pivotFmt>
      <c:pivotFmt>
        <c:idx val="69"/>
        <c:spPr>
          <a:solidFill>
            <a:schemeClr val="accent4">
              <a:tint val="58000"/>
            </a:schemeClr>
          </a:solidFill>
          <a:ln>
            <a:noFill/>
          </a:ln>
          <a:effectLst/>
        </c:spPr>
      </c:pivotFmt>
      <c:pivotFmt>
        <c:idx val="7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Summary!$B$24:$B$27</c:f>
              <c:strCache>
                <c:ptCount val="1"/>
                <c:pt idx="0">
                  <c:v>Missouri - Moderate - 🌤️ </c:v>
                </c:pt>
              </c:strCache>
            </c:strRef>
          </c:tx>
          <c:dPt>
            <c:idx val="0"/>
            <c:bubble3D val="0"/>
            <c:spPr>
              <a:solidFill>
                <a:schemeClr val="accent4">
                  <a:shade val="58000"/>
                </a:schemeClr>
              </a:solidFill>
              <a:ln>
                <a:noFill/>
              </a:ln>
              <a:effectLst/>
            </c:spPr>
            <c:extLst>
              <c:ext xmlns:c16="http://schemas.microsoft.com/office/drawing/2014/chart" uri="{C3380CC4-5D6E-409C-BE32-E72D297353CC}">
                <c16:uniqueId val="{00000001-673D-3B47-AA82-6A4CFF77A621}"/>
              </c:ext>
            </c:extLst>
          </c:dPt>
          <c:dPt>
            <c:idx val="1"/>
            <c:bubble3D val="0"/>
            <c:spPr>
              <a:solidFill>
                <a:schemeClr val="accent4">
                  <a:shade val="86000"/>
                </a:schemeClr>
              </a:solidFill>
              <a:ln>
                <a:noFill/>
              </a:ln>
              <a:effectLst/>
            </c:spPr>
            <c:extLst>
              <c:ext xmlns:c16="http://schemas.microsoft.com/office/drawing/2014/chart" uri="{C3380CC4-5D6E-409C-BE32-E72D297353CC}">
                <c16:uniqueId val="{00000003-673D-3B47-AA82-6A4CFF77A621}"/>
              </c:ext>
            </c:extLst>
          </c:dPt>
          <c:dPt>
            <c:idx val="2"/>
            <c:bubble3D val="0"/>
            <c:spPr>
              <a:solidFill>
                <a:schemeClr val="accent4">
                  <a:tint val="86000"/>
                </a:schemeClr>
              </a:solidFill>
              <a:ln>
                <a:noFill/>
              </a:ln>
              <a:effectLst/>
            </c:spPr>
            <c:extLst>
              <c:ext xmlns:c16="http://schemas.microsoft.com/office/drawing/2014/chart" uri="{C3380CC4-5D6E-409C-BE32-E72D297353CC}">
                <c16:uniqueId val="{00000005-673D-3B47-AA82-6A4CFF77A621}"/>
              </c:ext>
            </c:extLst>
          </c:dPt>
          <c:dPt>
            <c:idx val="3"/>
            <c:bubble3D val="0"/>
            <c:spPr>
              <a:solidFill>
                <a:schemeClr val="accent4">
                  <a:tint val="58000"/>
                </a:schemeClr>
              </a:solidFill>
              <a:ln>
                <a:noFill/>
              </a:ln>
              <a:effectLst/>
            </c:spPr>
            <c:extLst>
              <c:ext xmlns:c16="http://schemas.microsoft.com/office/drawing/2014/chart" uri="{C3380CC4-5D6E-409C-BE32-E72D297353CC}">
                <c16:uniqueId val="{00000007-673D-3B47-AA82-6A4CFF77A621}"/>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Summary!$A$28:$A$31</c:f>
              <c:strCache>
                <c:ptCount val="4"/>
                <c:pt idx="0">
                  <c:v>Spring</c:v>
                </c:pt>
                <c:pt idx="1">
                  <c:v>Summer</c:v>
                </c:pt>
                <c:pt idx="2">
                  <c:v>Fall</c:v>
                </c:pt>
                <c:pt idx="3">
                  <c:v>Winter</c:v>
                </c:pt>
              </c:strCache>
            </c:strRef>
          </c:cat>
          <c:val>
            <c:numRef>
              <c:f>Summary!$B$28:$B$31</c:f>
              <c:numCache>
                <c:formatCode>General</c:formatCode>
                <c:ptCount val="4"/>
                <c:pt idx="0">
                  <c:v>54.4</c:v>
                </c:pt>
                <c:pt idx="1">
                  <c:v>75.400000000000006</c:v>
                </c:pt>
                <c:pt idx="2">
                  <c:v>56</c:v>
                </c:pt>
                <c:pt idx="3">
                  <c:v>32.299999999999997</c:v>
                </c:pt>
              </c:numCache>
            </c:numRef>
          </c:val>
          <c:extLst>
            <c:ext xmlns:c16="http://schemas.microsoft.com/office/drawing/2014/chart" uri="{C3380CC4-5D6E-409C-BE32-E72D297353CC}">
              <c16:uniqueId val="{00000008-673D-3B47-AA82-6A4CFF77A621}"/>
            </c:ext>
          </c:extLst>
        </c:ser>
        <c:dLbls>
          <c:dLblPos val="outEnd"/>
          <c:showLegendKey val="0"/>
          <c:showVal val="1"/>
          <c:showCatName val="1"/>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accent1"/>
      </a:solidFill>
      <a:round/>
    </a:ln>
    <a:effectLst/>
  </c:spPr>
  <c:txPr>
    <a:bodyPr/>
    <a:lstStyle/>
    <a:p>
      <a:pPr>
        <a:defRPr sz="1200"/>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6"/>
    </mc:Choice>
    <mc:Fallback>
      <c:style val="6"/>
    </mc:Fallback>
  </mc:AlternateContent>
  <c:pivotSource>
    <c:name>[Group 3 Dashboard.xlsm]Summary!Weather_Pivot</c:name>
    <c:fmtId val="0"/>
  </c:pivotSource>
  <c:chart>
    <c:title>
      <c:tx>
        <c:rich>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r>
              <a:rPr lang="en-US" sz="1400" b="0" i="0" u="none" strike="noStrike" kern="1200" spc="0" baseline="0">
                <a:solidFill>
                  <a:sysClr val="windowText" lastClr="000000">
                    <a:lumMod val="65000"/>
                    <a:lumOff val="35000"/>
                  </a:sysClr>
                </a:solidFill>
              </a:rPr>
              <a:t>Seasonal Temperature Breakdown</a:t>
            </a:r>
          </a:p>
        </c:rich>
      </c:tx>
      <c:overlay val="0"/>
      <c:spPr>
        <a:noFill/>
        <a:ln>
          <a:noFill/>
        </a:ln>
        <a:effectLst/>
      </c:spPr>
      <c:txPr>
        <a:bodyPr rot="0" spcFirstLastPara="1" vertOverflow="ellipsis" vert="horz" wrap="square" anchor="ctr" anchorCtr="1"/>
        <a:lstStyle/>
        <a:p>
          <a:pPr marL="0" marR="0" lvl="0" indent="0" algn="ctr" defTabSz="914400" rtl="0" eaLnBrk="1" fontAlgn="auto" latinLnBrk="0" hangingPunct="1">
            <a:lnSpc>
              <a:spcPct val="100000"/>
            </a:lnSpc>
            <a:spcBef>
              <a:spcPts val="0"/>
            </a:spcBef>
            <a:spcAft>
              <a:spcPts val="0"/>
            </a:spcAft>
            <a:buClrTx/>
            <a:buSzTx/>
            <a:buFontTx/>
            <a:buNone/>
            <a:tabLst/>
            <a:defRPr sz="1400" b="0" i="0" u="none" strike="noStrike" kern="1200" spc="0" baseline="0">
              <a:solidFill>
                <a:sysClr val="windowText" lastClr="000000">
                  <a:lumMod val="65000"/>
                  <a:lumOff val="35000"/>
                </a:sysClr>
              </a:solidFill>
              <a:latin typeface="+mn-lt"/>
              <a:ea typeface="+mn-ea"/>
              <a:cs typeface="+mn-cs"/>
            </a:defRPr>
          </a:pPr>
          <a:endParaRPr lang="en-US"/>
        </a:p>
      </c:txPr>
    </c:title>
    <c:autoTitleDeleted val="0"/>
    <c:pivotFmts>
      <c:pivotFmt>
        <c:idx val="0"/>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19"/>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0"/>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1"/>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2"/>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3"/>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4"/>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5"/>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6"/>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7"/>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28"/>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4"/>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32"/>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33"/>
        <c:spPr>
          <a:solidFill>
            <a:schemeClr val="accent4">
              <a:shade val="58000"/>
            </a:schemeClr>
          </a:solidFill>
          <a:ln>
            <a:noFill/>
          </a:ln>
          <a:effectLst/>
        </c:spPr>
      </c:pivotFmt>
      <c:pivotFmt>
        <c:idx val="34"/>
        <c:spPr>
          <a:solidFill>
            <a:schemeClr val="accent4">
              <a:shade val="86000"/>
            </a:schemeClr>
          </a:solidFill>
          <a:ln>
            <a:noFill/>
          </a:ln>
          <a:effectLst/>
        </c:spPr>
      </c:pivotFmt>
      <c:pivotFmt>
        <c:idx val="35"/>
        <c:spPr>
          <a:solidFill>
            <a:schemeClr val="accent4">
              <a:tint val="86000"/>
            </a:schemeClr>
          </a:solidFill>
          <a:ln>
            <a:noFill/>
          </a:ln>
          <a:effectLst/>
        </c:spPr>
      </c:pivotFmt>
      <c:pivotFmt>
        <c:idx val="36"/>
        <c:spPr>
          <a:solidFill>
            <a:schemeClr val="accent4">
              <a:tint val="58000"/>
            </a:schemeClr>
          </a:solidFill>
          <a:ln>
            <a:noFill/>
          </a:ln>
          <a:effectLst/>
        </c:spPr>
      </c:pivotFmt>
      <c:pivotFmt>
        <c:idx val="37"/>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38"/>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39"/>
        <c:spPr>
          <a:solidFill>
            <a:schemeClr val="accent4"/>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extLst>
            <c:ext xmlns:c15="http://schemas.microsoft.com/office/drawing/2012/chart" uri="{CE6537A1-D6FC-4f65-9D91-7224C49458BB}"/>
          </c:extLst>
        </c:dLbl>
      </c:pivotFmt>
      <c:pivotFmt>
        <c:idx val="40"/>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41"/>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42"/>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43"/>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44"/>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45"/>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
        <c:idx val="46"/>
        <c:spPr>
          <a:solidFill>
            <a:schemeClr val="accent4">
              <a:shade val="58000"/>
            </a:schemeClr>
          </a:solidFill>
          <a:ln>
            <a:noFill/>
          </a:ln>
          <a:effectLst/>
        </c:spPr>
      </c:pivotFmt>
      <c:pivotFmt>
        <c:idx val="47"/>
        <c:spPr>
          <a:solidFill>
            <a:schemeClr val="accent4">
              <a:shade val="86000"/>
            </a:schemeClr>
          </a:solidFill>
          <a:ln>
            <a:noFill/>
          </a:ln>
          <a:effectLst/>
        </c:spPr>
      </c:pivotFmt>
      <c:pivotFmt>
        <c:idx val="48"/>
        <c:spPr>
          <a:solidFill>
            <a:schemeClr val="accent4">
              <a:tint val="86000"/>
            </a:schemeClr>
          </a:solidFill>
          <a:ln>
            <a:noFill/>
          </a:ln>
          <a:effectLst/>
        </c:spPr>
      </c:pivotFmt>
      <c:pivotFmt>
        <c:idx val="49"/>
        <c:spPr>
          <a:solidFill>
            <a:schemeClr val="accent4">
              <a:tint val="58000"/>
            </a:schemeClr>
          </a:solidFill>
          <a:ln>
            <a:noFill/>
          </a:ln>
          <a:effectLst/>
        </c:spPr>
      </c:pivotFmt>
      <c:pivotFmt>
        <c:idx val="50"/>
        <c:spPr>
          <a:solidFill>
            <a:schemeClr val="accent4">
              <a:shade val="58000"/>
            </a:schemeClr>
          </a:solidFill>
          <a:ln>
            <a:noFill/>
          </a:ln>
          <a:effectLst/>
        </c:spPr>
      </c:pivotFmt>
      <c:pivotFmt>
        <c:idx val="51"/>
        <c:spPr>
          <a:solidFill>
            <a:schemeClr val="accent4">
              <a:shade val="86000"/>
            </a:schemeClr>
          </a:solidFill>
          <a:ln>
            <a:noFill/>
          </a:ln>
          <a:effectLst/>
        </c:spPr>
      </c:pivotFmt>
      <c:pivotFmt>
        <c:idx val="52"/>
        <c:spPr>
          <a:solidFill>
            <a:schemeClr val="accent4">
              <a:tint val="86000"/>
            </a:schemeClr>
          </a:solidFill>
          <a:ln>
            <a:noFill/>
          </a:ln>
          <a:effectLst/>
        </c:spPr>
      </c:pivotFmt>
      <c:pivotFmt>
        <c:idx val="53"/>
        <c:spPr>
          <a:solidFill>
            <a:schemeClr val="accent4">
              <a:tint val="58000"/>
            </a:schemeClr>
          </a:solidFill>
          <a:ln>
            <a:noFill/>
          </a:ln>
          <a:effectLst/>
        </c:spPr>
      </c:pivotFmt>
      <c:pivotFmt>
        <c:idx val="54"/>
        <c:spPr>
          <a:solidFill>
            <a:schemeClr val="accent4"/>
          </a:solidFill>
          <a:ln>
            <a:noFill/>
          </a:ln>
          <a:effectLst/>
        </c:spPr>
        <c:marker>
          <c:symbol val="none"/>
        </c:marker>
        <c:dLbl>
          <c:idx val="0"/>
          <c:dLblPos val="outEnd"/>
          <c:showLegendKey val="0"/>
          <c:showVal val="1"/>
          <c:showCatName val="1"/>
          <c:showSerName val="0"/>
          <c:showPercent val="0"/>
          <c:showBubbleSize val="0"/>
          <c:extLst>
            <c:ext xmlns:c15="http://schemas.microsoft.com/office/drawing/2012/chart" uri="{CE6537A1-D6FC-4f65-9D91-7224C49458BB}"/>
          </c:extLst>
        </c:dLbl>
      </c:pivotFmt>
    </c:pivotFmts>
    <c:plotArea>
      <c:layout/>
      <c:pieChart>
        <c:varyColors val="1"/>
        <c:ser>
          <c:idx val="0"/>
          <c:order val="0"/>
          <c:tx>
            <c:strRef>
              <c:f>Summary!$B$24:$B$27</c:f>
              <c:strCache>
                <c:ptCount val="1"/>
                <c:pt idx="0">
                  <c:v>Missouri - Moderate - 🌤️ </c:v>
                </c:pt>
              </c:strCache>
            </c:strRef>
          </c:tx>
          <c:dPt>
            <c:idx val="0"/>
            <c:bubble3D val="0"/>
            <c:spPr>
              <a:solidFill>
                <a:schemeClr val="accent4">
                  <a:shade val="58000"/>
                </a:schemeClr>
              </a:solidFill>
              <a:ln>
                <a:noFill/>
              </a:ln>
              <a:effectLst/>
            </c:spPr>
            <c:extLst>
              <c:ext xmlns:c16="http://schemas.microsoft.com/office/drawing/2014/chart" uri="{C3380CC4-5D6E-409C-BE32-E72D297353CC}">
                <c16:uniqueId val="{00000001-F4E7-DC4F-AED6-06E2D0040A1E}"/>
              </c:ext>
            </c:extLst>
          </c:dPt>
          <c:dPt>
            <c:idx val="1"/>
            <c:bubble3D val="0"/>
            <c:spPr>
              <a:solidFill>
                <a:schemeClr val="accent4">
                  <a:shade val="86000"/>
                </a:schemeClr>
              </a:solidFill>
              <a:ln>
                <a:noFill/>
              </a:ln>
              <a:effectLst/>
            </c:spPr>
            <c:extLst>
              <c:ext xmlns:c16="http://schemas.microsoft.com/office/drawing/2014/chart" uri="{C3380CC4-5D6E-409C-BE32-E72D297353CC}">
                <c16:uniqueId val="{00000003-F4E7-DC4F-AED6-06E2D0040A1E}"/>
              </c:ext>
            </c:extLst>
          </c:dPt>
          <c:dPt>
            <c:idx val="2"/>
            <c:bubble3D val="0"/>
            <c:spPr>
              <a:solidFill>
                <a:schemeClr val="accent4">
                  <a:tint val="86000"/>
                </a:schemeClr>
              </a:solidFill>
              <a:ln>
                <a:noFill/>
              </a:ln>
              <a:effectLst/>
            </c:spPr>
            <c:extLst>
              <c:ext xmlns:c16="http://schemas.microsoft.com/office/drawing/2014/chart" uri="{C3380CC4-5D6E-409C-BE32-E72D297353CC}">
                <c16:uniqueId val="{00000005-F4E7-DC4F-AED6-06E2D0040A1E}"/>
              </c:ext>
            </c:extLst>
          </c:dPt>
          <c:dPt>
            <c:idx val="3"/>
            <c:bubble3D val="0"/>
            <c:spPr>
              <a:solidFill>
                <a:schemeClr val="accent4">
                  <a:tint val="58000"/>
                </a:schemeClr>
              </a:solidFill>
              <a:ln>
                <a:noFill/>
              </a:ln>
              <a:effectLst/>
            </c:spPr>
            <c:extLst>
              <c:ext xmlns:c16="http://schemas.microsoft.com/office/drawing/2014/chart" uri="{C3380CC4-5D6E-409C-BE32-E72D297353CC}">
                <c16:uniqueId val="{00000007-F4E7-DC4F-AED6-06E2D0040A1E}"/>
              </c:ext>
            </c:extLst>
          </c:dPt>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1"/>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Summary!$A$28:$A$31</c:f>
              <c:strCache>
                <c:ptCount val="4"/>
                <c:pt idx="0">
                  <c:v>Spring</c:v>
                </c:pt>
                <c:pt idx="1">
                  <c:v>Summer</c:v>
                </c:pt>
                <c:pt idx="2">
                  <c:v>Fall</c:v>
                </c:pt>
                <c:pt idx="3">
                  <c:v>Winter</c:v>
                </c:pt>
              </c:strCache>
            </c:strRef>
          </c:cat>
          <c:val>
            <c:numRef>
              <c:f>Summary!$B$28:$B$31</c:f>
              <c:numCache>
                <c:formatCode>General</c:formatCode>
                <c:ptCount val="4"/>
                <c:pt idx="0">
                  <c:v>54.4</c:v>
                </c:pt>
                <c:pt idx="1">
                  <c:v>75.400000000000006</c:v>
                </c:pt>
                <c:pt idx="2">
                  <c:v>56</c:v>
                </c:pt>
                <c:pt idx="3">
                  <c:v>32.299999999999997</c:v>
                </c:pt>
              </c:numCache>
            </c:numRef>
          </c:val>
          <c:extLst>
            <c:ext xmlns:c16="http://schemas.microsoft.com/office/drawing/2014/chart" uri="{C3380CC4-5D6E-409C-BE32-E72D297353CC}">
              <c16:uniqueId val="{00000006-5A47-3F44-9B73-51FF6A4A7F6C}"/>
            </c:ext>
          </c:extLst>
        </c:ser>
        <c:dLbls>
          <c:dLblPos val="outEnd"/>
          <c:showLegendKey val="0"/>
          <c:showVal val="1"/>
          <c:showCatName val="1"/>
          <c:showSerName val="0"/>
          <c:showPercent val="0"/>
          <c:showBubbleSize val="0"/>
          <c:showLeaderLines val="1"/>
        </c:dLbls>
        <c:firstSliceAng val="0"/>
      </c:pieChart>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[Group 3 Dashboard.xlsm]Summary!PivotTable10</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Summary!$AP$1</c:f>
              <c:strCache>
                <c:ptCount val="1"/>
                <c:pt idx="0">
                  <c:v>Rape</c:v>
                </c:pt>
              </c:strCache>
            </c:strRef>
          </c:tx>
          <c:spPr>
            <a:solidFill>
              <a:schemeClr val="accent1"/>
            </a:solidFill>
            <a:ln>
              <a:noFill/>
            </a:ln>
            <a:effectLst/>
          </c:spPr>
          <c:invertIfNegative val="0"/>
          <c:cat>
            <c:strRef>
              <c:f>Summary!$AO$2:$AO$12</c:f>
              <c:strCache>
                <c:ptCount val="10"/>
                <c:pt idx="0">
                  <c:v>Arkansas</c:v>
                </c:pt>
                <c:pt idx="1">
                  <c:v>Louisiana</c:v>
                </c:pt>
                <c:pt idx="2">
                  <c:v>Michigan</c:v>
                </c:pt>
                <c:pt idx="3">
                  <c:v>Mississippi</c:v>
                </c:pt>
                <c:pt idx="4">
                  <c:v>Missouri</c:v>
                </c:pt>
                <c:pt idx="5">
                  <c:v>New Mexico</c:v>
                </c:pt>
                <c:pt idx="6">
                  <c:v>Oklahoma</c:v>
                </c:pt>
                <c:pt idx="7">
                  <c:v>South Dakota</c:v>
                </c:pt>
                <c:pt idx="8">
                  <c:v>Tennessee</c:v>
                </c:pt>
                <c:pt idx="9">
                  <c:v>West Virginia</c:v>
                </c:pt>
              </c:strCache>
            </c:strRef>
          </c:cat>
          <c:val>
            <c:numRef>
              <c:f>Summary!$AP$2:$AP$12</c:f>
              <c:numCache>
                <c:formatCode>General</c:formatCode>
                <c:ptCount val="10"/>
                <c:pt idx="0">
                  <c:v>19.5</c:v>
                </c:pt>
                <c:pt idx="1">
                  <c:v>22.2</c:v>
                </c:pt>
                <c:pt idx="2">
                  <c:v>35.1</c:v>
                </c:pt>
                <c:pt idx="3">
                  <c:v>17.100000000000001</c:v>
                </c:pt>
                <c:pt idx="4">
                  <c:v>28.2</c:v>
                </c:pt>
                <c:pt idx="5">
                  <c:v>32.1</c:v>
                </c:pt>
                <c:pt idx="6">
                  <c:v>20</c:v>
                </c:pt>
                <c:pt idx="7">
                  <c:v>12.8</c:v>
                </c:pt>
                <c:pt idx="8">
                  <c:v>26.9</c:v>
                </c:pt>
                <c:pt idx="9">
                  <c:v>9.3000000000000007</c:v>
                </c:pt>
              </c:numCache>
            </c:numRef>
          </c:val>
          <c:extLst>
            <c:ext xmlns:c16="http://schemas.microsoft.com/office/drawing/2014/chart" uri="{C3380CC4-5D6E-409C-BE32-E72D297353CC}">
              <c16:uniqueId val="{00000000-AEBE-0A4E-B5AB-18FF25D55F17}"/>
            </c:ext>
          </c:extLst>
        </c:ser>
        <c:ser>
          <c:idx val="1"/>
          <c:order val="1"/>
          <c:tx>
            <c:strRef>
              <c:f>Summary!$AQ$1</c:f>
              <c:strCache>
                <c:ptCount val="1"/>
                <c:pt idx="0">
                  <c:v>Assault</c:v>
                </c:pt>
              </c:strCache>
            </c:strRef>
          </c:tx>
          <c:spPr>
            <a:solidFill>
              <a:schemeClr val="accent2"/>
            </a:solidFill>
            <a:ln>
              <a:noFill/>
            </a:ln>
            <a:effectLst/>
          </c:spPr>
          <c:invertIfNegative val="0"/>
          <c:cat>
            <c:strRef>
              <c:f>Summary!$AO$2:$AO$12</c:f>
              <c:strCache>
                <c:ptCount val="10"/>
                <c:pt idx="0">
                  <c:v>Arkansas</c:v>
                </c:pt>
                <c:pt idx="1">
                  <c:v>Louisiana</c:v>
                </c:pt>
                <c:pt idx="2">
                  <c:v>Michigan</c:v>
                </c:pt>
                <c:pt idx="3">
                  <c:v>Mississippi</c:v>
                </c:pt>
                <c:pt idx="4">
                  <c:v>Missouri</c:v>
                </c:pt>
                <c:pt idx="5">
                  <c:v>New Mexico</c:v>
                </c:pt>
                <c:pt idx="6">
                  <c:v>Oklahoma</c:v>
                </c:pt>
                <c:pt idx="7">
                  <c:v>South Dakota</c:v>
                </c:pt>
                <c:pt idx="8">
                  <c:v>Tennessee</c:v>
                </c:pt>
                <c:pt idx="9">
                  <c:v>West Virginia</c:v>
                </c:pt>
              </c:strCache>
            </c:strRef>
          </c:cat>
          <c:val>
            <c:numRef>
              <c:f>Summary!$AQ$2:$AQ$12</c:f>
              <c:numCache>
                <c:formatCode>General</c:formatCode>
                <c:ptCount val="10"/>
                <c:pt idx="0">
                  <c:v>190</c:v>
                </c:pt>
                <c:pt idx="1">
                  <c:v>249</c:v>
                </c:pt>
                <c:pt idx="2">
                  <c:v>255</c:v>
                </c:pt>
                <c:pt idx="3">
                  <c:v>259</c:v>
                </c:pt>
                <c:pt idx="4">
                  <c:v>178</c:v>
                </c:pt>
                <c:pt idx="5">
                  <c:v>285</c:v>
                </c:pt>
                <c:pt idx="6">
                  <c:v>151</c:v>
                </c:pt>
                <c:pt idx="7">
                  <c:v>86</c:v>
                </c:pt>
                <c:pt idx="8">
                  <c:v>188</c:v>
                </c:pt>
                <c:pt idx="9">
                  <c:v>81</c:v>
                </c:pt>
              </c:numCache>
            </c:numRef>
          </c:val>
          <c:extLst>
            <c:ext xmlns:c16="http://schemas.microsoft.com/office/drawing/2014/chart" uri="{C3380CC4-5D6E-409C-BE32-E72D297353CC}">
              <c16:uniqueId val="{00000002-AEBE-0A4E-B5AB-18FF25D55F17}"/>
            </c:ext>
          </c:extLst>
        </c:ser>
        <c:ser>
          <c:idx val="2"/>
          <c:order val="2"/>
          <c:tx>
            <c:strRef>
              <c:f>Summary!$AR$1</c:f>
              <c:strCache>
                <c:ptCount val="1"/>
                <c:pt idx="0">
                  <c:v>Murder</c:v>
                </c:pt>
              </c:strCache>
            </c:strRef>
          </c:tx>
          <c:spPr>
            <a:solidFill>
              <a:schemeClr val="accent3"/>
            </a:solidFill>
            <a:ln>
              <a:noFill/>
            </a:ln>
            <a:effectLst/>
          </c:spPr>
          <c:invertIfNegative val="0"/>
          <c:cat>
            <c:strRef>
              <c:f>Summary!$AO$2:$AO$12</c:f>
              <c:strCache>
                <c:ptCount val="10"/>
                <c:pt idx="0">
                  <c:v>Arkansas</c:v>
                </c:pt>
                <c:pt idx="1">
                  <c:v>Louisiana</c:v>
                </c:pt>
                <c:pt idx="2">
                  <c:v>Michigan</c:v>
                </c:pt>
                <c:pt idx="3">
                  <c:v>Mississippi</c:v>
                </c:pt>
                <c:pt idx="4">
                  <c:v>Missouri</c:v>
                </c:pt>
                <c:pt idx="5">
                  <c:v>New Mexico</c:v>
                </c:pt>
                <c:pt idx="6">
                  <c:v>Oklahoma</c:v>
                </c:pt>
                <c:pt idx="7">
                  <c:v>South Dakota</c:v>
                </c:pt>
                <c:pt idx="8">
                  <c:v>Tennessee</c:v>
                </c:pt>
                <c:pt idx="9">
                  <c:v>West Virginia</c:v>
                </c:pt>
              </c:strCache>
            </c:strRef>
          </c:cat>
          <c:val>
            <c:numRef>
              <c:f>Summary!$AR$2:$AR$12</c:f>
              <c:numCache>
                <c:formatCode>General</c:formatCode>
                <c:ptCount val="10"/>
                <c:pt idx="0">
                  <c:v>8.8000000000000007</c:v>
                </c:pt>
                <c:pt idx="1">
                  <c:v>15.4</c:v>
                </c:pt>
                <c:pt idx="2">
                  <c:v>12.1</c:v>
                </c:pt>
                <c:pt idx="3">
                  <c:v>16.100000000000001</c:v>
                </c:pt>
                <c:pt idx="4">
                  <c:v>9</c:v>
                </c:pt>
                <c:pt idx="5">
                  <c:v>11.4</c:v>
                </c:pt>
                <c:pt idx="6">
                  <c:v>6.6</c:v>
                </c:pt>
                <c:pt idx="7">
                  <c:v>3.8</c:v>
                </c:pt>
                <c:pt idx="8">
                  <c:v>13.2</c:v>
                </c:pt>
                <c:pt idx="9">
                  <c:v>5.7</c:v>
                </c:pt>
              </c:numCache>
            </c:numRef>
          </c:val>
          <c:extLst>
            <c:ext xmlns:c16="http://schemas.microsoft.com/office/drawing/2014/chart" uri="{C3380CC4-5D6E-409C-BE32-E72D297353CC}">
              <c16:uniqueId val="{00000003-AEBE-0A4E-B5AB-18FF25D55F17}"/>
            </c:ext>
          </c:extLst>
        </c:ser>
        <c:dLbls>
          <c:showLegendKey val="0"/>
          <c:showVal val="0"/>
          <c:showCatName val="0"/>
          <c:showSerName val="0"/>
          <c:showPercent val="0"/>
          <c:showBubbleSize val="0"/>
        </c:dLbls>
        <c:gapWidth val="219"/>
        <c:axId val="1037324048"/>
        <c:axId val="1037325760"/>
      </c:barChart>
      <c:catAx>
        <c:axId val="103732404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7325760"/>
        <c:crosses val="autoZero"/>
        <c:auto val="1"/>
        <c:lblAlgn val="ctr"/>
        <c:lblOffset val="100"/>
        <c:noMultiLvlLbl val="0"/>
      </c:catAx>
      <c:valAx>
        <c:axId val="1037325760"/>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37324048"/>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Ex1.xml><?xml version="1.0" encoding="utf-8"?>
<cx:chartSpace xmlns:a="http://schemas.openxmlformats.org/drawingml/2006/main" xmlns:r="http://schemas.openxmlformats.org/officeDocument/2006/relationships" xmlns:cx="http://schemas.microsoft.com/office/drawing/2014/chartex">
  <cx:chartData>
    <cx:data id="0">
      <cx:strDim type="cat">
        <cx:f>_xlchart.v5.1</cx:f>
        <cx:nf>_xlchart.v5.0</cx:nf>
      </cx:strDim>
      <cx:numDim type="colorVal">
        <cx:f>_xlchart.v5.3</cx:f>
        <cx:nf>_xlchart.v5.2</cx:nf>
      </cx:numDim>
    </cx:data>
  </cx:chartData>
  <cx:chart>
    <cx:plotArea>
      <cx:plotAreaRegion>
        <cx:plotSurface>
          <cx:spPr>
            <a:solidFill>
              <a:schemeClr val="bg1"/>
            </a:solidFill>
          </cx:spPr>
        </cx:plotSurface>
        <cx:series layoutId="regionMap" uniqueId="{517560CF-D771-244C-9EE0-3252D57DF992}">
          <cx:tx>
            <cx:txData>
              <cx:f>_xlchart.v5.2</cx:f>
              <cx:v>Total</cx:v>
            </cx:txData>
          </cx:tx>
          <cx:dataId val="0"/>
          <cx:layoutPr>
            <cx:geography cultureLanguage="en-US" cultureRegion="US" attribution="Powered by Bing">
              <cx:geoCache provider="{E9337A44-BEBE-4D9F-B70C-5C5E7DAFC167}">
                <cx:binary>7Hxpc9xGsu1fUejzg4zaqybGEzFAN7cmKZKiOZa/INokBRS2wr79+nvQlGyR0pXse/0iniMe7ZBM
dqNrycyTmeck/c/76R/3+eO+eTUVedn+43768XXSddU/fvihvU8ei337prD3jWvdh+7NvSt+cB8+
2PvHHx6a/WjL+AfqE/7DfbJvusfp9b/+iU+LH925u9931pXX/WMz3zy2fd6133jtqy+9und92a2P
x/ikH1//VNru8eHVu27fPbavXz2Wne3m27l6/PH1s3e+fvXDy8/7Yu1XObbX9Q94lpk3wmdCcab8
wxd7/Sp3ZfzxZc+YNz7RTDLDzeGLf1r7cl/g+T+8rcOm9g8PzWPbvvr49xePPzvJF6/a1oVPlxK6
de8/vTsc9ofnl/6vf774AY7/4ief2eXlXX3vJWy9sOXGtl1j7zvy4+tz19vW7sv9p3t5ssmzt/1Z
m/hvjCa+LyV5unPzwibkjTZEU6r9r9rkD23p6/b47NFnJ8A5//36Oy75/6R5bh/LEh73+PgXmke8
0Zwa42v9FDL0uXm0fMM4o1xy+VtIPYXrU8j8oS193TyfPfrCPLeXf0vz/Oex7V7d2Sa2pf0rI0i/
kZwKpQnstH6pFyby30jCFDM+wmz9Aup9bqI/vK2vm+nF4y9M9Z+7v6WpLh/HVxePk713n+7qL0A6
/oZTGIJ8FiqfZx/iyzfE17CTJp9WfQqiP7abr5vn82df2Oby4m9pm3832b5s9y/qgmdn+7M5iCPH
GO0zIp4iSD+PIEPfcGaIEOIjCIrn9vkjO/q6dX5/8tn+f3z975u/pW0u7H1i43356X7+91HDYRvF
lQG8fdU2WrxRzDfKmI+vy09rP8XOH9nR123z+5MvbHNx+re0zdss3yeu+Cszj3gjNONciqfE4gO3
Pkc0o1Bva+b7CuY5fD23zR/Z0ddt8/uTL2zzdve3tM2FbVvXN/bT/fzv44bpN0wqABb/mPVfFG4r
pimFXkcA+tavL+Lm+zv6um1+P8sL21y8/Vva5p3ru+TVZp+57i+MHeAaZ5Jw8Sk2XlRtsNobynxu
iHzRhf7R/XzdOs+ffmGhd5u/pYVWj1v/raq/MoDoG0V9rfTHmsC8aEy1eSOFpD6n9An9vhJAf2BT
X7fSsxO9MNIFmID7b/Il/3ea0/+eV/iNc9nsu/32QNZ8Ri18+9XD+UEjvXj0Gefz7AI+QeTpAwgd
aSji5jcSaP2Q573N7MBgxF955nHfdj++9ojP3/iCUSV92JIQBZgc0aetLxGCl5TRjBkNyghFX+ma
LvnxNRfgiXzKtOQKxbxhqBfbFSXwEugMdGCI3kPeQ0/2G1F25fI5duVv1/Hx+1dlX1w5W3Ytnn79
qnp613o65E5fgHJjRhDKOTcMW6ju9zc4Ed5M/k/Uj8SKqB4v++IhbvNNkv/62W18ZQFc1jcXgA9/
vkAzsbyoJiygUxkkugh6s7fDpTVhUjx8eymBm3y+FtFaMEIZ40ZwlAzP15pJS3KRc3KRinz20yoo
PACgnAOjaVaLX9p0ivV94iLd+cd+RVtvCV0uZlue+cyv4+LB1U6r+G3c8wQV4XHUxP7xrMv+0Wpf
2+K8b3jr8Z0vq+U0b00aNbc69eed5J6Lbue6O0qpFWdtl5KrtHapDeY0qssupCWNA80a0QV0kN7Y
BuPATLcReVEn2bva0HhoQsnLQbkNNlF0gZUzbYOyp2cNqexP85T3uzyqexUuw5yPR8Vgc1bsVCfS
jZjkcqlJJsZfPOfLIPPiwga6o03oK8HZW+6patmlnUm8d6PvWV5u2RBHxqvCLku7KTpWeWPb44NF
PsbpR+s/udu9q+bGxslHava3b/916wr8e+AMf//hyuz+/h3q4CdK+JvvOn50a8HdvnzTupvfPgub
+bi7NVKfffMFbPw3wPDEMP83L/5R1JAakfYN1LDtPQLV/tbGPGHN4amPuAHeSwMxBBFUIEcYH5Hz
ETdQWWlNJMgYzjRXSBK/A4d6A1ygXBO8QlF+YRufgAP1mAEvbQTIHF8Dcf4McKxx+ztwcJR0Qgnm
U5QY4BwkexHXlPhJ1otE7kzsmpOmINOVIGVzssxztoRd0wqUOr9d0EdX+hypvragosBCTgBbqGue
B3eGU1e0KsSOCao3ZBjt8WL66Urmuj6J55aA0vvWeivyvTwgsBf3ZQC/mr4AE5PKpUVu4DvlErlP
DRZgaUpuWzHYpzB5ItK/cjSA+culYGrYWgjpK5+/OFqTjEncZ4TvsmIUe6vS5kR0i60CSWNy2S2L
uVNZSi6bSEw3f/qU8CRU6GBfCbLKCzOOdTbMvtfwXUtTflrqitDAE6XeFENcFuG3FyPo1l4eFB5I
DBWSaKnXGPk8GUwubws1Wb4bncRCqmr8IRhTP7fh0Kk0DkqWVslZMU2tDucmGdqfOXF5sply64U+
Lc35t3f0pZFBKmspQYgpqThdLfNZ+ktJEvV5HPGdHjmOa4raHvtehj/+Z2sh/SNBwYXhOC8cKk6Z
nyfzzHesHcllz732QXXFdNOntHr/7WOt9/jcdyWyuuZCKB8N2iFRfnYs21WNJ13Pd0OUfGhpa7Y9
LbzvWPNrdwcQAimCxYBSL4zpDylXHc35bslat0v1kFSBlpUXkiXzbPDtE5H1dl4eCUUUoZJxXKF+
YSkdMTIsHmE7JNis2LABa5LIa2WQN231XteZ2HM5I0itmW7mpGOn8RCx0+9s40sPlj4H7PlrqKIw
f7GNiBIaRTLjuwnJ9YxlJfGCOjL6vPJaeGhtimKbZbSRwbz0M9kcgldUrT0GgjQn397N1yzAUbxx
s1oaiuNz781yI6ciqxC8QzTdoIcYg7Hs3Y5Xjdn++aWkZFoQ0GSMvvSoqdKNa1TNdlbgeo2JEbJe
PgHqtYQlvr3Yc6gHfHPuG18ZjsyivnTfKulcXteVdxahilsCz2uq9yXLq/fLqKeroZyBDt9ekax2
+9291iWVRm5kUsKbOVsz6udAUGULp5Ioc+ZHjT3muvTyoG3a6UaO3nRj2wh2ZWKZrhKd0lsbI6SK
qXM75ZXVuNFW1idLjfR3QJCOZ1ULB6B2CaLEW8jGEve9SxKHFPvZnpH4FdAUjmh8xiRS4/M9l3pK
+VQwftbmfnHkL8ly5Kz0jmLSZn3g/GKe4jDP08ZFoUurWW5BQMvrpvHyYjunOfYYFREMGYm4e1hY
0T1MNIPrmmRBXNHaA/L6TUqGQJAxiwMSG76vEz3d5LJuTvwUjzW+ZKdqxnObNqXsdKRp/b5DFbvT
MWdnTYoLDOYsna9im3vNVjJq7rol8dIwMVFNTkgr8NGtSppxU5hEZiEK0YgFcW+ZPM7LGmto3LRs
k/mqrsGfB3zgNAl6W5HLNnHwkIqT6v3sVLcce9Fi5NlYMbdru7hoNnNDyuQsy5PuIUvz+r2qSlqd
FcTON0SjavFo5w3BUmWx/YXMBiZTC5NZFox6jO7q3MH3ukzuM0vh7TylYj8T0z60KMqRoYdB7Is5
o/fVEtGToVb1TSO74liMqg6VjfkQAH8HEYxGIMOQmZBbj9UI0knrcx5lXsgmjhuNbHQ3c2qPI8ba
h6bt9MZzlNx2C8X9mDFSN20bL3d0EO1DZTjsVMjR3JGpaR+yIqY0kKwz26WNCAv13Ji7HiW7DLxo
ZqcmKvEpRTqT26XDvfHeb+unjFoiUx9VrcxZMBdJk57EfOryYFYKns0TyeegKOdFnSVrYeKlarqK
68Kc+ymdbjI3y2mb+54nN6LMyWVta3hNxnyxVzLDbc5pWnXh4PRchoMfKXlWrXjpDapuj1s+1Pkx
nSg2g7GKrNg2HfKidAniz/nxHG+LRZPLxCtymFIUnQ4jp+txo2aOfNNlUZQHpGTw5SH1zF3rR/hY
3fV6M3lsuqqIRi7qOpVNRzNaQxp0paAsrFi8XCwqX+KQ2ELsB1eLvUx6Q4O2bEy+ETNp3sVsoSfL
MsZqQ2PJfymHobzVi50v8nrIN3U7ORKkXk70EbF+c2ZzN5zG+Yxl2nyawrFcXL/x20je5vlix8CX
uswCJdL5Eg2lvyt44tCmZsaEVrQsnITHw7lc5tvM+GLbu6SqzjJ/tqiMZJYEi9+W113V6jJIo754
dKLpPmi+uFNBVX9ppOjLcJ7SaAr7DMgULjmAa/SrBpfgzdXPMs+a9qgVs7yfFkU2bVeW5671m/jI
Z1qNgekruyGpK48H17tLkw5kDMulTX6JmScC5brqYpaJPK7LOdqRuVP1sW5H+b6yRXc0l9Xyi4xH
d8Z4Ec/BNPLllzKvs60QdAlbMsCMOhJDmGVj+UtaparblEPSbjK/UcdrMdoGaqpbummawtvWqAGD
AcXLUaFptwJTFJTOj276rPVOy6yuTtMmaY9m0c+PUezGbeJZ73o2rvjZZgMP87nsgqq0WZDWrQ1U
1uxVxxEfdvE2ES2SsB8aclRUDh+kvUs+JT7gn0XOBVnDErKRKmeuC7PaKCaCRiodo0Nvp2o8R6Wr
Tygjs9iUdhgDHkVYiOcm2vA+Tk61q9oQw0zJZnGzt6WF63+qMllX4VC2R73I5rBM/Ptcte5nk1sa
WEOmo9aL2KbPsQ8TdcU1stKSwfBLci55PQZV7MOiKqbpuVOmvPK7vrrK2w5O7YFN6vZz1JFLj6YI
ibZFx7B1VUfTnZwiFNiUTV0dAm27h7jxAUhuMeR29he4rN8N5q5R/RRvdT8Jf5vZZCqDztX+EBQq
ypeQCs+9jwifrvKp9kI1581J1xrkY92LyAY55W7nmnz9NDJV7XFmO0AQ0BiFWeWAthP6qLZNUcLJ
YSG3Q8UR+n0i6hM+8XQ6ESSr3lcV3DZ0anBtkOVl/p66OkY9l/RjQJijDjGftFXxi0gTXX2Yq4EH
7aC6aJurrt2WKR8fCz3WcSgyT/zHyMicNolpT3I3x0lQTrHtg5ykya/t0O3TSrCt4DaOw2gGfPyc
L17vvbNL5diJpom+HJrUhjK32TYZx/ok9eRyBFqo+mkxcaECo/j40yCa4kbG1QeaLz9PlJO3WUe7
E+CqykNqmn7L+4o+xF0SPyzWju/iXsFyiPh0Ww9ZbAIeq3EJhsRmc1DnrTqTAjzsZhrzqghbCRwP
s76Nx5POTP6O126+qNuO3chlsl7QFFlPAgkrpCGKHXPnlcNUbifS5RdT0/C3i13ytzXh/U1hdR02
jrT3fPDyresW9qszcth14LVoICJqZdBqZsMsaZJg7JfRBEWdAy5MJDZpofnZPA6/RpU3vhu7OLsm
fe9fgB4Sv2SjzOKwyRODXFkSG9Qziy8Nn+1FMwl25pnRgAgc4nZP7VjtCoyVbEsr+h2RvhcFvGuL
5pgA8o48FLPDZiKURoHlkZqOkrxktzKrqpOhZMu7yibRuT/3y3WX+C4wQzy+x/Bg3W/9tuX2bLLT
JELtfE8GOhp1diknf6yOTdK3J+hyvfNULe4n3zbUhF7WF2VAPeVnJz2c53JEhv9Ahrq96KtqOJ6Q
CHdl2hb5pjJJ1AaOoL1IAG7HGY+IDStUFl4YD2q4jukwsqBMI1HBL/PmfTZ1LGjmXJxPlgJGmT+b
LqyroRw3tGj6KMxLRy86NS8imE1N9FbnigMQyfjoqOyjI+PVy1FcxfyU85puWS6Xk7ZX9qYtSP1T
T+b2Tucz3w7TkoVLOtkgU5IH3E8SEkxLqjasGpUNSbQkD37RIQ91/jyEkQceccNxVVfDgj6lzBfV
hMJF9i311fST34zehbAdiwPLanakPdaooKxKcVS3Soyho9a0xz1890OUJ9N/Ks26+1FE6mGUnbRH
fiX7NmxzIvIwdblqgkgz92HpltpummSZ+xPVVR9EMsVXbVowZDnMC56xcUpc4FxZb5LJ1nPAVdOE
GbLzWy8f0y31ZdRtTIyaPV7maQr8xKkkED3v9C7r/TnwuBp+TuTs+lDFS/rWV5Hyg6gq87elyfMu
KOnkXSceg9VyEEj8pKjGfOrvpqSeIv7Uwf5/LvSrSvLT+NeB1RSao4v+jXr7UkHZtwn0hs49J0Of
HvskohD5xhC0ZStVxYTgkBk+iSiUYz4DbQOUEDTInwQUDNqCnORojUB3rozB7zwoZgq4IMxAKVCc
E+zuE9l79dRefUtAedmDCyMxN0K4LzFdRUG6PG/CFrfUvdf28roY8mIJSzv11w3SsUTtU7e/fHYx
Hxf/nAN93qVyCIVynUJBp284CLKXXXgsJp4jdXM47Yy2hDt6O69J+ynLQn6q3se+4nszoFL/HyyN
QQuMaUoFTf9Fg2y9jKDfJfx6MROWNo1ntsM8qmmreklumQZOB6gjUYa00fJd/uc5JbCeXFGwAStt
DTqWvFyeMhuXJs3ZdV6Angu1N6CMQemzVGfWrctNBdqpbx+ZviR7DovCVTgBMUoUW/Wmz2g0YFzU
x5Wh1wLyzW3JNDulhVzqIwVq/q7qBBo4y7B4T/qmPU66vnuQK9eTexL3UEtnjysVo6ppvSaOtsuy
8L3Ua7ODEtgnu6GKwBHZxa1sQ0WKlegsGfsOufFcgnu6O3kgCqAm+Owl8ahHzfpJJRRZGh1S1uf8
FFoSGiLdTuQ2t7PbTRmaym/fHsTrzxiVj6saeCwYHFDb6/TH55cnPV+lk2jINfgDclt6iz2uVZl8
8NOpvp7JMt0IjkYU8miCJjHpv0eqfxmYimHUXkN3NfCbl7EyGIP2IJvItfQkGJw1YOZVL4iH+ntS
AfmKo4DVRWRhwk9jJOYFCESz6krf78k1X8lHr0rK7GiwBK3poZmfMs73A0RDRKePwrZSI4Ll0Emn
WfJneVl4LcNYB9ByJZu/8FoKKdLUfuRf912NIOEo3N057QoU8bbMvsegfy1IMHC6xiX+UV/QwKRK
feuxgV4fKItyTtAm8Hhyu175blc0kBUOZG1dW3i5yRdyWQwGzNScEg/lfLq4nSeH6SauBTqPzKf6
vMsGsyWdBN2WDGj2yzlFlAldTuOZSfw+P/q2rx5kjt+ptIOzYhQDnDzGZRgmAV9QaSk0gF7PhlxH
UerXR6iAmpOD30xdUb1fW9Ew1yNwb8YFojg02xjVtA1b1Gon1VyAW7EZB5WxjAs6XBL57YNu/O+p
NV9BQSh6IPZ9js1+IXB7E+0HGXFyLRaFCzlcM6nAjhI/Ird13nzPs9cM+iyKJeYTuEbO9VfVDUMH
z6O46NBn+tncXh8YNdGBKonMtP7B0E32PiiWhkmwhaCvomYLUSApg3GczTvbZ+DHWDl3D8wN01Xq
AwFQiVfvLeMAzpXAP1xRi6whA2ITc44ezu1mSJvnHiTqU6pwINSH36NOcYKXx8JJYOd1VJqCR30p
RC06M6q2c3zt4CWhqeal2aTKS9/WLJ+7EzASwximaki7DVreXIZ2KKLkyCSxTYMcn+2DZalMSFM6
bFFMq6Nhib3uJJFtT8KSxDMD7yaiZeMz9IioTUfvp8or4m7jK+eaYIznRITcKFAfUBsQGWk79luk
AFkF4CldwHWF34gqu2Sn2yI9p4V2l0MaqXqjXeP3QUVz72cyq+wtcXN+72ct2eTotpOAzstSYX9D
8jAL8HNn3Zzgd3A65O8zqMMFC2rIbFc1CuYinBJ0xwEHBbQRKtF1MCjlVXd9mafjhkVKvTOmTvyg
TuNMBg0danABIm6WALXKjJGFjupfwRQ3OiyLtstOlmnpaFD3PW9OaT1b7zTShJ/TuAdfVw3RmY8a
5x3aR4KynA9xc+2NjPAgFWDmQjA/WRIWSVxVVyoG6RdOhifRRqegOmPwc3dVBh9Rc4+Qk24227pI
xniL0sBsFekW7M4JsW8NR5lQaqANSkAA8VAhC7R2xmOzakFRRgzdmm6jnAcTSXN1rjOV9cjMJCG6
Cpey91V1xmI/nS8kc/W5N+HXjI5izAMlWVDZSZ/y2CaXQ2a6e7B60gUxBWnj27TZGFbElw3lzVFj
bICpkur96PvLz6TV9owOetqAdKW/zp1zobBgLJWh0RFdmPulMK342a1cWy2r5AGOMj3GfZR2wZLE
5cbvYZ4wibryuIkrsSmIGkI4VuGjQYvKadLB7HlzoF33wGtfglK0cXXrCW2z3VDqNuNnZZmb4lYN
kfMNHCAHc74pVKE9tIQzuAMJEkuYiOJvQkcqqjDj1iNJYGdvlsVGZ8RUP3vJIBm2m6UlqNl6LvSR
56/FzwKV2mUZbrr0BrfzY41iCAgO7UCPim3bfKzAKcdR/tPktbDYgbEq5pn14aAMcMU4YIWd4ZUY
GSJIprys8RmGqOq9aVpYVpIFRrWpg+jmN3ozmhHuhakmmD4bANmWx9e90ksXLrPk+0iMYxBbNLTb
LoeIlK5K+wSt4G6kFGT+kvBT2UsADwcOKV5A32mSug1qRKgOC7SlVTDXAptDx+F2KOuiu14OepPN
hdtlZUZva1+sb3K5Oe+6AfgMOIuiIOemiDeEdPhJvEw407AqF5j5ww8WlbnsSIP23TcUmTrowDa2
QZOQ9LIva0AMxjn0+YFwN8pNN5DWkdStB0Q9YCRqOH0eCSRRlUKTATnePtRmvUrTcEwrtD3+87Db
ou/jNGA1yDuHspMGvbBQVA61SJZL3rwti6w5ieMB6vQCDnHgqAxnOoKlI4vZUprON71Fu8FyaGBp
RJGeO/Cgm3mtHjGsJPakmHEohCRWyiDfP1gHZ0jX/xqaGYxknKL69DOIJjpHFjWr1lHlyLa1iev3
oAVR/U62nW8OhcKSgWU+m9Jc7ukql6QtRMCmxmYmqtMHznKILBbl0KmrPf/STxDS0kX+ZdvkmTuH
G8F2dN1t6WoknhajKisleuOnq/zhXG22B8IRUwDI5pBxoFBFFCqXbJciCgYH9uC0bptVXsAzA/iI
cZ7Oa68BdXoocPq1VMmWtHt4an7YWvrMqUmLDSbLeB5yL6tTjDrInl+MYtbnSSH4PlGsyY+RdrDB
ik7QsLRXgtWoChL9mnsJFi8PIUQikU5Hw9SsZRAyT7dpxmvNx/YhX0dS0EFoFHf41sQECbjkAtjm
1lYlSwp7fNCbAAPsVMLSl2XL1CmO43Zs8OSNnfsZPEmSY7dDb5uTcUTG7Vb3PIg5fgxxI8h4j09O
Bwg/XKdzf1GNsZecFEmEHpDIEl7bJ4tmW42vcxoJOPCTBNoR8JDTYNVtmuk633a1b48hAMJH8iQX
+6QYcadTVeD8BxDIcgbx3pa4lTyz5lzOgp1CVEfAyXX5YoQAlK5Rn3ekep+usuphAAnlfn1SRwxW
tbTVmxyJHPcwogQ1JZQ1L5mnq2mO5f4gJmb+qotAn4VsFQtEfNO02MnBE/mUknY3WkCAIFC7tqTJ
AT48ruP2ykwRHUHsrwZKaw5ooi6qT4qGmDvbLZMBXb547XaR3SqhaoiUAR3j4h2UbLE/DBBRT6MH
MCnaEGiA5HZkEGQDRmforMB5A+nNmuo9qGQEek3G6epwQmQi1MitBAJBirfHh4Z3GT2o4oQhRGO0
qBbQ7QcjWtrbvsYPIRDALN1apS1QM/OnivGQNufFh0dVucdOmU5w9kVU5ryk2gtS6C2bpu/Ryay3
1lTDZDbpSPJl06zbSSTGoDIb8X3Vd4jXMonNeZ6VCKtlZtFGsYUd9SD8dCDaGHBkMwQXZtaAjknb
CBYkcPkeDo6phcRGkm1HqIEns8U05FaYPhc3UzOWTViOHJqr10BM5NOKLHi3uSsnH21r3vPTrHae
2+IXr8b8rBgkns77hNbvMFo7wkWiDBe9rHKITQ/YN9HUO3YxAcijFInXlpx36FeSAgLz4QKesGht
3Id1LOcArE2skHEOvhvFE9LahPmak0nZ+dcGaej64J+c9tFxCiLgeChrnl2oXsNFtN83J1xkw1kS
z43+6BDFWOgPlRqyISyaYdVUS7PN50rsY/wS8+3BK+SUISgyGpFLTIUikOuSXKZiZRsgfVkXyrIk
EGdECSSaMXETqpqChGhECtEVWhy6qrGA99kGvGvDR7w2oxBqNug9ySXBjMgJXI7cYobPjRuSx4gs
FdXIMAoDtkeugtP0qQPaM0veCkWX66e5AN8jtA+7EaB9QECedVBzXKRw2V3krem7S3FLTI0ImzUB
lcEcs3kMqwHSZeDiZoiOak8bwFW/7jbtO4QZg1LAwHDP000xr/I2ZBlzZ6YZhZ+Ice5+HjS8m/LO
26S8mUjQoBZa3g1E2+mk64cyeUva1HenJWD0ErNl2IXQHVbA/xQA3u6D+25uO9GjCIm9zNxBDADh
XU3reZUZr3hP1bteT8VbysR94kVemJm0PRF57QeqAbJjDCL9ELPWBYrWUcAkWmqI2wwBPCE9prZC
RprtiBFIUJ4GFcos7zD9gHu2FQzqxLhMx16fsiO/1PMQxLXrIIdMxamtqvSC8ZaQEFmzOEVnP52U
pCrnMK+q8iJyYM3NlKNekBRsPYY94WFNSzu9xcBc55/VK/ifpVEMItKA9r8seu7QwUBBOz3MEpRg
2fqwzqPRexenFOZpigp/1obgkg7zLYcpIs3G5oQ1K/jXA2qcYi3pDoMfWdyhwlu1v74eETNro5zl
QNmRGYSqSeoyCvwG24sWBbKJunWIIBqx0+mQTKIEuL0I6zKI1waQlJnKbNM1hxMvje4ivcqUh8Yw
9uOyOsMASwXI64BpTk4q2oFPa05U4sy5NVBDxsqQy3gSmITwuvaBLrPeSJbxU/RgsGspKfIn9Dt4
axEDrRZp6e2AlcMDbpo0AzhiApRt53WAh+ZrvXkYUSgajHxvogr01Tjx6n2WT2PgOuBeUyOEuhzO
YyMvO/OcOJLxiszL4pCB0NslJ1Qk9pEP/8XeebVZiqPL+hcxjzACcYtZLr2vrBuesliBEHLw63eQ
1dPT3XP27jP301fVWZW5HEifIt6IjMlyRYXGHac8Am8NPvK192vCAASiPezMvB9ZdE6SjSRnHNgc
TEOcbzKmtTxOatGHYQfRcFZR9AvpYZoCDoZkR1OsStB58JYkQB+gNVUBThI8xsYSmzV+bqBYF9uc
hGdBHe6Hrd6Xg4+RmRL+M64Dl0El4+RQ9zxhZbyq4IBHbp4bqd2La+LtuoFx9yJ03RcL7hCszjjt
bAdsiDrJkpiTIF8j4d3vuKHLMU6PrAxl6E5BTb1vWoT0e5fq7ceAqfLnNLgF47Yd6gxzVXDli4Vc
+xjKjgPEFZCeJJaFBtDRZPM8dnM5T26+0NC1t20iWFF3cfvGhaqfYsz4IBz4sBb9QndEn663aSiq
l8ZL+m/TvOIn0ZG0CyblMa3vt9HDiXUgtfXzRIFpymRq4l/U5X8dnr91eMCA/0Fw+zeH56+NBL9s
oY9v+s3fSeg/0PAAxC2gUJt2K+d3f4eF/4gT5HOhhSAdTXEn/m7yoG0F4ONH/BDgHtwBaNC/we5h
/A/8tJARQHKo9gji+D8xeRI//JNghCeFhw8/0ox4FjBB/gK7MhNPE9gB/8TAMQ0WJwOWS4gp0AnW
+bq1YenG6vM6MophmNXNC9GiziMCDK0F3H0bTnGbpdKEB5pUflVKqMj3zVqLKxmPw/M0rlg3IbOe
50o9V8A5wT/r+QsJRS/hkrayflmkN74Guygq+D7LGRxWvtNqBHCxD2DRClluJDPGGeBUmDVFjH8U
xBFwu3jyfvQucS99OHH3Y886J92lXSJ7C9O0lHzJWe26K9L1gh1jU42YSqNadVnt6ehWq8D3i6CZ
vGcvomJXIkZTCoYFL5llny28naMCY4O79aUbCtk37PPQDywAg2cY3pYpCE6+s/V1JyD7aDAwTYb4
01RWzFp68GcSZdXSf434Nl7VFusUZVtUUBn1n2S3jJjEq6jwEIXAVBfa14+zKIQevz5HC6yDSXBx
X6VYQY+uwlGeOOO9q2VoC70499IQMDh9i7NnNm9g9F5h0hiVJ7HDCWaTGwZTMFMQfqsPsDXBVBjc
zW0Iq8cDyv4sZxZ90SKCUxFDvHiPaiiYcYrpydlwf5d7H+8FtiT/Oe0plvmPUzNagXASGsSuCqhw
wIwtJ8yiSxhiEwanglkohBnNS0YNjuOswVqMYXfG/vOB8f46d3z8EawKPtdKxBiLZv0x8jUc30PD
tU+uxQhLLkg3DGBQaKvXLmLYGuguZygTfRy2akCoH5skm3oIAqPCHA07SGFnZWYyuDQhFgT+rm9w
jYCDTSa9HZ1KcTxosO8IN2BvgbUOkEy6ZcOpapcQVo6dCCEFbP1dtOEFJfubEswy6q5Uv2Ea8dg+
t1t/hrYPKwwHAW4q8T5YjpGgrgxGR7rKsCuYS4aoYMkUB7eVGWx1WFRF6rMSZh/gJpywPw5+bQ+Q
JfvtODDNOEUPXYeT0gTeZTEZfCc8HgDefeJALAspqE1h8AJFiXdQWoevfOyJUczhgwH3wtFnUft5
S3s4rAu8iEoH5J61Jr7+eMQ42c0ynJdBtw4+rs3ZBHh/OwsJyMoeczOQdSCCkQ3MdpTSj76QdcUR
9kOfjwn0ecwL0LlgcEBfaTsaPdSdhmwQzs10bsNWLmUVawwnc9Di59fhsIsDu6PZVEP8Fqlu9V4/
niUbNl2fwHm0Yw6bFE+WihhXGYJu/m0qB1AdQ79g4l5ii8+552benpTdRaZp2D/SX7ITjvFkuVXg
5K7Snd9e5YT/T9cWug1LccrMvF2C66ePcX5PRSR2wAr1oTFFnPjroZ3F8HPbKK7ILvb2a8oPIFtj
32f8OGmD6TDxudN5I3qXu6RXtlBpAGhli+0j+SC5O5hyIa60MCeTxnFxaEbuZ+DdxbViOp8EZWtG
Aw+a868UAx9rSIlySW4RpKmuuhSHAww4cVOE0PohNK0K2/weCFCRXqpDAkb1yeAqPnaW8cMGJCAn
pqYPulXLt84L/TAbsOm8Dungnljs8TwJJC7sQFqJF4M34Bq8uIdXx/spzLaJjst+9hnCgqYjZj28
ZWY7OaSlThbO/bcZSGNY+uOEgRJzLyboAJLrua53H2zc39/VNRUwuwQriJ4ngwfk9s76NCqhhgd1
6anQAr6ufDBXMhJnzD/hcRpY0+QSO8bDfiR4HCBNjZnphw4nkb4JXqB1JSCm5PojSnh4qaRqT51h
/veBJtsrq+EAHwiWwOtZxu2PcHb2WVO6ngUfP2BwIOKt94KRX742QbQU49yrKRtS1uLY6HUZUJnh
2nejxdfceCCMr+VYk+0HXJQed4AdlisG6LkDhws2N+NbFb6D+16uFNDlOUeUyj/rTfY3HIG3AnKs
hF7tVABvBUeFa1rPtzKW/AelaROVG5NmyBxk5cuoHLsdrPfoI87pSgK0AxwQM4sP0QGr+cMWhc3Z
kPSoTOwOmwlNscy9uLF6BMTp6ep+NBKryQpsqfWEfvTH8VOIUbDOVbps9RHSV3gt+pEELxVQxVfb
DPJpsNF9Q838CLa9zmy9+I8V4j1PY6KabNBOsbsZfvCpTQZRkrohn+rAuquoYs9bHcRvelmD4+To
JI/UjlOK+0MMANek2298e4J9BAlRBPeguqcs5qKh4Kgbcm2nbcjBISryALp9gtSZkBIUv58tXSgd
DouqEeVgyUiKpmrs50o4PuQA+2h3IFB5+WmdIY/knh8NpQFrnjNH1HMw9uy9DVIC2LYNyZ3uIp1x
4okzdHxc1TbsPjts71d20PpWBeSzlWy+Ecu2qgy6j4jzZKzU9RJvXWGiNHhaU2RhQRv7D70fq58m
cvLzCrFq/uIUGcxDG8uqvlJy6wFF92MuZvkJ5lT1gLNpVfRxX0EQ8d21USDWhwUjTRLLi15C705K
FZdLEIIhXhP+Y1AWquvWdmVF1+Cha5V5R+iiKmoYZvc4QdI7p4FpZ/3Y8DmDqSluE6/qb4CDB2PR
aOI9RP1EiyTStsTblWQmit1FLHz83GoVAXgTL5UWBLS1fFXYEssGqD8yDeTdD+pzZ7vl2ltp9Mna
OuS45+B9+dXil5XXNFdLHdV3IZv0jU7kiWmrQN8BWG6Ir7FqTsJF17ZREV4h8/OggXJd1CLQCACv
HgQeXCqkba65ZdN+An2ruijJ6iHmcNymCDqY6ovYDUPh4zSKtVBEZePiFDtFCo+xjuY4G2Ns4Qck
RonLgkCED8hfxPcQWdTTJIEjZ3I0E15PA5Z5cwcvUeZmkj3NcLp7icnsX43SA/odOpHX40oPqeL8
CcdFA9Yc48chAM1ZOKjpSymI8zKtYjpn69I099zJ8ADmf30mUpqrdQnJmyfxjSaupxusQObUOhQs
FIqnD6Ei5ihGDedTBZG4Cvk2PzaUDwbk+2IBvY9tkzV28i866vRD28akkFV8Zqpj11Nfry9kGao4
o1y/Nrr51CHFklPqMwwUztQvRqRzlixOYcddwkssuDs5UgdZlDbsAJcHn4OSnUWAgpMUCSYQTPKw
9g3FncBVnwtH50PUauyO4FhreEB8OAobsVeR4oUb4eRT1U3JYXFz1ZXYDu2JdUtbzEPagzSFAuKk
/9hU8Qgrp2uiYlvr5WqK1iiEFbzqKyej6QDnyYUHfI+7SbhrIL9hvfnezTr+yYbGlm0f0+3UpGr4
JhLoo6lMATjvo5Xgi8wGs87ZFvl8ygfexWXrzaLsRgM6SjN9YxHlLKp1UPkKz7bokyS46jtubuGJ
iPAF+1t/o8YhbCBCpo7fd6qFWtfT6VFzV8ePQ+qFW069VGZGdRgLIMZ+7f2A1IcU2iNuIIJZsI/9
/g5CwlNtBnc99stSwppNXd4trHpYMAbcBFCvsPICA/6UcDNOxRZ2mLGi9L3W/vS4VXZP6tfNYe71
ek0XSm/nsZllls6zV+iJ6ks4DerK+fN6ZADs7n2qlufG8sts5yvBNlcgPz/f8WVavsVYLY+Aw+TF
N7SCR8peMajZQ7LIwiQyeugQnh8yauCuHDrH6+GyNJv1D226bSu0cyk6lAKMU5fxIN4edUjEV9dz
iBZY8gZ4BCOH2DdCnxnDarvutfT4t9W45d5L1+3OazbZlrUA0fyVKfEs9Dr2SSZbHVXBkXtY3M6V
Q3yiCZPHyR/eRDi45goYcVJdhyP5omwqbhzFINcyXAvn3rYVPudu7UvWd03ymAYgQ95ajj9Jm8l+
rO6RM5gPtB0yOAk5FfYNduaUR6FkdXJfB2K+x+53Vhw7qP0bLnA/+P6LnKEALJMdsISzQ8Gk/CIt
/sDI9RiWqngh04mueyaQth3GRO1Davmb6OWfkY3fHiiNkdHFMTgM4v3v//BATGKYn6E0nj6cI5xT
YeCoccasho8h+rK0u71QTw7z6IYF95e28/8Z0d4ffUe7EHUFe5OiLuMvNJvwVj8hq5tOshPBc2wt
K1oAJBglkICYnIdHjVWCefCX6P4HteT/gX36f+bLfj36R2Yfecgw/bfXbjvqVVMlp9Ov0JmxKKi4
SfoZvma34AQV+TFe/Idfq2ok2aDAjhpngLFOhj3O5T//30/ozxzS/nxQ6hQCyEV1kB9Ff/0s6tTq
Nah3GRbBgrMNIT/QtgmeN6AV31Pp/y3L92cMaX/ACDAfRdtAQiLMh38hMYcGeiYly3QauYS73uC8
tmA3/tJ7CtBkMOlvzYBc/W1tmA7PUsYhwhKLDx8VXSDdgO0Oq3kZzyNcblguUMYR4RAXiXTzq2mQ
mjP9hCsp2sYKszqPl++kJmEKFSdS21OA7IUsZwd3vNUaZwsBL2+ixqqnxU/pcoBb7tslH5GgjT5v
OET2ecUcTvN1Bf+yDevdysE28Yy0A0gQwObfsU6MP9lmxqcwrXGMU/OCf/+B8BIeOXdd40Ds7Rsm
wana96oH2Ip6OaRQshFw20sXVvxDeRdNwo+PAAaQw1t8Nr1/CCAfKvDHh/5fefPv5M0oDnAD/O8A
+4v60vyp/+fXN/wTXSdA0cHOoWAhRkoe+N7v0qbvoxooJgHad1DDhSI1kLv/5NcDFAABOwZR+S9N
E90e+A/RSYCdmBMD+p9omh+S5R9WbmiYoCt2HBgXZZD+W4MHoKS2mVa23qTj5iEzAr5xXQ8fmVLO
I/ADbo93wyUVVwuNlu/+usJ1bqE/fhglABIg/eyZrk7j3uKtDzN3Xek9F/5Cwgxqf1uxPgst0Tgh
cx7jOPzoJasbEfhKDUujl6ZyKRcwZoIuQ2rQ7KrgUHl3KY8Mv0yykwsYO9+f2M9QJGurTxbLgEPG
MtF+W52RCfK6C3jO2TxhMCbRkzdOSVBCqQuisu6s3K7wXqL/hsFrzgketslqgYKcmgf1nNURzjaP
kkc4idmhvUXKuwGlDA4L0c24eh550DxvCjEwvKipgPbifbXAKlD6E8k5F7zpHtxEbxXwjDNMrfqA
ciH9BTwyVLKFVx2oUAlYiXSAlyYMHkmeInYZjJeuNi1NYBj11gWlBQYxXwXJxkc/7xDsvm3q3nhn
Z4GbFD3afNYn7EB6IwWp+64+VJFA4PMYtK6B4VyRSc0nn9SIIQ1Ikxpwz4/xgFzTjXDLNOJTwKE7
4ObXlvzfFeFvVgTkH/7PBQHz4SS/fP+92Xf3O359z+9rAm5vdPegRAcNfXt05V9rwsdygbJrxA4Y
ilISzDn/XBN8rAkwnlMUme+BE9z/f7A7EAwJUmQzKJjv3Qn5DzItH4mAPy0NCWN7oSaskxCb719D
LYQ3glTe5l0xVc1dekAHCFv1J2nSaJSXjvCknWHcMtZ0xwRZl5Zeh+nAbVlzVFUkKgN2Gon6EqVY
AcKbEerkXsPlIfu413Kxj6op/at3qmctbVvoPx+3/4avVvpUQabH+kCwx85bjS4Arl1z7RtOgTog
mZ94AAM9m3sGgWp+CVHID7ETIlSL6GRVGfIejLJS+RQrKdanbt58H3xSVNvkgTVON+ld26rSqjSC
fI9sMYQ/RKehmw5absAnkxXqQV7TaWbiv0GwX2mvv7lrQlC8uGL/9330+Yf7V+fyh0f46zt+u2nS
EF2vaYCxE5mSvdnqDxspiq2RAMPRDrsiLru9luW3mwZGYJTG+Cs4XcDmg727/DePMEDz/J4lw0i/
tzDuDVv/wU3jo5T+z2chHzsyjid7UglW9b6p/vmIQpTnmXmayNkCxXkzyB+iBmD9xiCa3G6+NyOc
7i9IKk39Y2LZzbII8yk23fwkJu9pJnK5aETrs5kl2000ae+8VmFcIYjfNfeAQb0vOkkQc40ngrQ0
q/a0Iw0ApY0JXcOHKGr7gGceWhiS8+ZLFiB2u5HpZRnmQHeZ129TeBS9EuKGoXkp6XJiQKM43MlG
cRhwVd9Fh21DhAzHXCvl/DKwUVGXJTjz+pcmdTHI7qBKVZk0JFqQx43QpaHAQQ9B1kFfRDmHC1ZQ
2S2QPv+STGvwGkH7mJFgn/yJ5iqCtXlkQbLSswbmQqqsX9uke65ALWuT+Ql2r6KZ6PQFB0n2facq
kmILFrfMpWwmYmKAEElLntyGo1ih8BSQMndTcIUD3LbkOk6bq6qD3ZJblWA2B7fZmXKbOnAhbOpO
vMbh0OHXg/AMWSuFMLdjaEhg9H01NEJHX92c8CsqnuphL0hxuruBgjidusC+dhOU+E7ZLvN5Wp96
W8MQnCFdvLWuBYS+mvacMHczRfKqsVq/LTUfcz0s9yH0HeDQJsUprY6/oW8PJ3dt37eOLnkwp3nv
0FfkesCSCrRU6ncXtGd9BbYky7Dq9dPGNLoAN48fcfJ69UIo29A47RFJ/uTAgvGIRNqj2drXeAgA
WrTqalsmtDn09e3WzEnOtXqf+AJKbhpPPQjPImnDwm0cob1VxFdCEP8Asva+qTlE86B/FfDRCogb
UwkT6Qc4p/gG2bfq3qYTwuG7AJhqaJsLgL8eks8RpSx7ztjcBV0YF8YA0ACRCv7VmuYafK28YcoG
JaYxck6mtj2MDlln7dVNvi0z+9rqwBy5oe1Xhvjtxcl1LcVMvUcQYRGy1PWPCq0Md9RTT1S17mnk
63AkgqMaoxXtCQB+jEoYjHbhtFIvG6k+KGgWZ6wLzUEi4X2oAd7mtPHSo4mRqqY9P+MkORUV1o6s
R9/MmFeu/TqF0E4MylrKuoZHkRK+FNMEzXcZ1ZpTIKMZJWYofQ+FEixwzz5IkwzA8as3VOdtg0XC
FzFnVHlvdK1IFvauuzQzRcZcRO3PUFP5WW9J3vkq63ogjgDFZ0S19Ur6a256fRXHCne8hvxehNHm
/ZxUPIaZAfdDswnppbqQndnWfOXOOwU90Y+AR23yNKB46B4HDgTZZ/QY3QoWxIdwallZIfu85P6g
u+cFGmeuiA/jA+pucBl1LYEQhgqPhgurR2eRVd80CFrQRcbcd7b3c2NwWdSpGfyMObd+nwUW1bJO
ovWiVTuegCCvFg4MLi2XIyRAXD7j2fbZtFj1059nC/jdVuIQO62bn2uHgEaGHNUMK5fMwt4GjC7v
OGdYE2QNjPYDNnty1YwpP9oWeYxm9qCRBxNeWW9RONTFRzBgWCWcDXI0xXglDY2GoY5xgYg5LEED
DMe5RilFwFDI4IODSFrhbofO+4Jb6i3YWpKNwMRLPquL8ubotiNBX4Bt6q5Gr/1eLUwWbSDaV4TY
4GzGgrY3gVwhwHO9hcXmc/9+5tXLPAQ9A0kVptciGqaLn6oDcnnmGr6SeIzC1HvqoyX5EnDaFnWf
zvnGUyBIqAjBbYz5Pyiradz7aVZyE1frVKpKLUWtlLodYAGV+DnjYfLIepT7XYu6AcSN4XMdKjjK
JVSxBu2d5n5oorZs1wVGJGmCrELLEvaSDYEQCNEPNlzfUQ5GTzhapd9ksDwkLmpstvShOYVMfYrX
jmctISgqCc05Ar5boFEiDDOQ1upnNUVR2XnKu1pR+3hgRvvFSEDi4wSIltOa7YcSH+sBW29bVC3c
bR4xNyCZO0i/Oina0QWZWzrcWmAQSxUF9bFJI8T2Ldi2tOuQaPLlcfVqiTVY3aQaq9YWAk9PgxRX
onLjWfURzWIraVb79lEzdFX04BnKKeI9ilKn9DQ7wJXrjLYPYuBo+g7YZpxCnxUwdIgXqlz7nleI
pZ9RYzEN1V4NuzynbZcWIevXYkZ7C0px5nPqQfiXnvjp5uSFt8lUblC9DmQRbY54G6jkKJrKZnTN
AY6bu4Dy/2767WZQFaosYNVkm6VzPgTJeIecOrkOHD7YkazdwbaK4LRIY3RQJGk2C2i9Zhyh29f9
kAGYWDNMwTCOYTnf0Tn+vG1oMxhZ4pdNrz4HyNYAKYTL4ANFQsLUrplAmPIa1wAaldqoyW3f/9Tx
kB4c6nggCIKy3FKsZd1KK3CkfhXApcXS36f1V5xsbU4GJe8r0MZ5Y/zlFlaHweYeoN+K1O+TT3/C
UvkRqXY4DBQDg3HRG1orENTql/l1YPhRm4wkrCSnfkodBZD/u76IsIjCiLHN/USH7iEFDHomLNiu
Ta/wNiT9Z80rHGkN7i6sUuaNITyTRyp8gueDtqgakHjnGNb1uB2+BqMKch4gkKEjHh+QR0B9TuqN
h6Xb+DWK+Wyp1i3KTbh+XZpqBSAVJ6jdwnOwTd+XJJ3Z60KC7b4Hv4s3dIPMmzWJdiPeMIGnb1CF
+47bvlc3yo7seU4ovhe21hMaOs4x8E903qXIFSHBdE9V1b0nXfxE4xglGEN9GwXTcgpBfyHC0nSi
pAuITCDrTfSS0t4iiRXLbAWtG21VHCDqlsDdhEOyAtLkK/p+Tern9RR8p6MbabHic84C6A53iN+o
E9lcckocZZ9tv5B3Tdy3TlTqbiMhGmQMEounTqjwjvLYlD4KQEasrAIeGG2QcAxM2mQVpbgiCH+c
WUofLRAQkmPV9DBioFs1h8gz/FwkimX3GxV+2ZYQ1KqsiYyPQvgUt8wYK0jgS7oB4gqwzYPrRgvL
uuNM5BoKWPdpQVvd17GeL4NtYE12YNPyuQ6/D/FCn0awt998cMDA8qMYXhlkWXcWdpIzlJKm04Wj
q/tGBoaSlUkvT5uFsFJh8bwxaAQ7pmN8v8XjVTUlKikMtgN38r2tw+Ucm+R7VSc8b4IluUsVbd+o
kNGNr1taSG6HkrahyMUkNgBqcPRQexNOjzKMINCseCtuXR8w6E/VhJYrBVO02BAVQS7GLevdyNrh
WPuyO1SJVQcIdxCZ8LyOSsbeERJzxaEbDe0bVrP+DVuc/jRYR55wxK3Qk5e0Z0ItJt5qji/zaMBT
tN5S9dka2+G1DkCJXxlv5Vm6NfKSejtI0xDbl6Id0gtwKoOIgvP7zEWjKGJTkxJNYPJBbU69Ebbp
7zB9zIktU3o1gYa6i+pGvkwhBZyHcimkWMM5Lnq+k2iYrrZXuMIcDheli32u0deawj+NdFpsqQhj
NFiJ1ZRth/vhCjXCMFoYMKQXW7Et/lSj3HMrEGHEzsp0lOJGlE5laJoD4RX1UXwL+rp5N4mNPQwr
+mkAIonmIGSzbobRte8Vp+NBVoxH4MrdcNYaIEMHmJBlUdR7DDih5W+kctUDzvvjyXEsr5KnTxal
NRjCZv115LARPfTRHWK11VdyxEg6jGZWmeKGP/so1M1CkgRHQD/9dQcm+7ByhTxQPQ+58LYB2JQU
9GD90T4MEZWghbeKZ51BxZPpfH3Nx01nUdCNyDiglwZ+erU+MhTgTXeubhxF8YwjM8oKWRIHGBaA
b6RAvjKt4b2jvi9IWwbPvU9mGz1Nqo57MFV6Rbu4XE5d2vAUvber2a4GFyGztnR+OWwCQcpwabCO
OjY4jE5xeFJNTN8CgOi62GwtkpNE/ZH/FUZVVRAA8/V1awzUGFzCEqU4rLZFjJQ4Ipse8hdZo+QE
vsKDyLqk/qObFc4C/uwdNwpoyqjVg4kqxVnimiyQ5mmv4W2gERJ8908up+gbGftog30pVYfIkXhe
+rRq36Fs65xHqb1RuB8ztgAEK+KFsR8TE/Up1hwjuK/QbTC3MnndOkvKNsbqXKbL0B8Ac21fUIWA
mBVSL9mA8/GUCHJEv4i+bMGsHvCLGMSnxkX80QKNumyitXnAI1HQxg8F2r84Ihz9ojKUwWE6mPvl
6FCWlEvZTUj8zmiIxXN8QeEcXELnUnC6fgdb1t+H83kFVCNVqYfk7InRFBMO7o+qbtODRP/AF4oq
shOykCKreqxMqIBkWdJOzbGtwRbJCb0fYctjfLxLY7/CKDdHFJ/dha5JvxP0EyHYg2yKAhwvgmA9
zf4wY5TS9TW8WuYy9APbEtfNfABOQMt57XG+wUVJUIbQNqWteFOmA7bxynn95wUzfTalCT95qMUs
PIudZLTxyCCjqSUH7riiaWtPsFQRz5Dw8O5UuK2PwjYn7XqUf/XoBKT1GEpM4Kj7GpBO+CFEHN2g
rg7VT2KuERv1cO8uWPg17O8VFmu+SZCpoBsNNh27PjSKpLfG1T0QgzY+9dD8ygC8UkaWabq0xL9n
jAPTW9CJCKyp/rIkY1eM06oQlvZndtt7M8LcnPSlP6BcqRvS8L1GohcGwe588bbh755Y3ucw6cE4
sWOE0ALJJmG+E4RmT6wl23nlEtVvOHi2maFKZ26swUr1IdSHpI6LeBu+gCBvSoNPKwtG90mgZLGp
WbFu8/exGz4tHao4kV4gU6lRgTVlyP6UMQOyO7RpdelakNP94ioACchOY2b2Se6NSKCWEtCuhpc6
X09xN+JqWRLUlPVJHsiovUbAob+H/kBIoSOnWWkEMbeLwryN2GhQzLv849gizqAahnKzsETqjpEf
dsQRrVOdOfFI6cJ6M/AmlUAREPKbapy6JBydAwTp9At0raJpVnFmIoaHEiB6EgCpeNj6pj7U7fwV
5zWMYuvYrkW0dfw8amGgYpplfTOqWjLoPTchUkOvGKWewYugoVSq5KqJQ5vPbsPgODXnym7IPTfa
k2hm1J9Tf76xPvoMwEO9jh6WvM5E0QEoMsstDdlb43yehbMcC5joJkcOjj5vE8AiuvXBFQpBrpHB
gGeaLCfAQk8y9n+iRAXz34rpaKzF+NRMwTuqFgcUhYzR94UipEZqGRYoTHh16O39KQT3UH6GplKF
JC3CVZ4TGj1hMX9kqyLIk9QdupYFqz4bgkRu5oyREChW+zj7/gaOEVAOZCdl7YEuiLRg+Oc+zjiO
Hnsdpo/4DRr4zQwCye4YL69KQHfIRnm4E3gZk15eAgAvdmtrh6NOVeCjEslN31FxZxCcRjNu701Z
sPUtGviCbRhLwwZ/KTVpxG3gx+yMP+CvEPT5GdTBY9RNWDxY21xSQfrLSrG5+qH9VvVCo07O6+vS
IS+cJQmCuXRwl61Netzq/qvElpQPvhKZDnYtUIwoUkn3MI4foymTgk2sWp/+D3tnshy5kSbhV5kX
CBkQ2K+J3LnvxbrAWGIV9i2wBICnnw9Z0rSk3qbvLTPpoCqSycwAEOG/++cH6bATjjvJLcGd1KiP
WQ1mbWy/xv5ynljwYZE2ximPxU0UdOx1CqfdZa13bsyx32sr93Ze7hbnxkH+a5lBh3h72pCdqQwj
u71W8fhAMg6QXMqKj2Znhyv0obWbaosw450qO4fvjuB/4OyCgLiU4o7k3ltq2jhCI9FsNT5UuGtW
dUiMJt6ldWkep4zDmXKG7lT1sYFygQXVyJ3PRkfBwyAwf2SRTkPGll/z2EQ562drD9Mz3WS99Q2m
kvmkfWe1ys1ahdlQ6+9O541P3Pug47qOCj2jHc6qRYwyzAwDn7BvQFcIdJY0lTtl5PkRd9MNqdCO
OJNlD1uZ6mDAum4CeswoPTi3PB/NYKn3eTo3Hx0R5HdYZla5zcWy/JpLhpqhOefio3ZLdecZhThm
PPAUgUhvOuLhUddezhGJbG4G8CmNz0rY8c4CgPCNfRaXVtyUH2lm+nc16YKbpU+GX0Xq/oiVOTcw
UEV3bpGhH5bJxveWehpnZWroF39yhnuJuXC5VRPs0Y32yvqAClomRDKtZkuRgLs369T0tqB5p20j
U0K26TI3+7SBqGwz9Lk1UwWe1eFhcEyj8XmOnRd2CM5TC151H7fQUbgO5p2rOpPDlf+qV1wExCP5
FBtFE3YJw1aziz7KiTB+VkZ+SCWOTLcFh3RxpSWbmuuiQlpt+zEBgBv00z52VR2S0XOHs11x/8FL
YzTZIY70tIpEBMJWKyp7mtI1NxWHG7Z3Gnc4CY5avarGbq/a1vdHIhheYIClQeObmywKZ+4L70TT
AutWp47xPPIN3K3fDsvbkAM55jKOEI0QqJkLwxW/sYZmuPZYPdDFGt0fdFul10vTNGrLA4t0txpi
dkwzBk9T9rS0KIzmYcld5r3MXe+rrRKfS3vI+mPjwy9sxdSyafUJJJClweKIt2l6coamR3wy8sbd
cAzz+SQgcxWyiz8d0AnxtopJGm/R1ObHmahbHlpcaLulnSABex0H70nyiGYLWjbb0Wp+aLbXO0YE
D7NgWw+92zgDmsVd2gz6EGMge5jiUb5lGTvwrYNnkPO6Y953bQ2hE5ax/9g5iucp97L6Hvzp+Cbw
P56tpEWXKZfAv1Gz6N/yZqUslHo+yAYqHofXznroqC95DKCTYlY1o+BKiASyCbDUc9/545OUFmIo
5CKuUkbR8GlKQE7EXTCOblOny7gotc0Ta9CoghtLBXF2i8Lf8zwJlFVcZabEjdq72uGTLnEA9yrO
tlPe3S9xZ2McmBu5W+Gyz8bixWecs3lY0bTwA2yqCay2Y6O2uOC0UTrUbRIEKQPFLG3fBtfBhCl4
6sa1zcOMJbXlsJPi5u6yQyM0aWOk0SsVTd5p1Ea/g5KdXzfYx8HSMoS9rpdav/QZDnXusmRFE6Ht
EB9uxO2kFw9N3ja3zqx9WAlmvOvGpTnozrBDUl2sEqF0f+MXpfUF9VbwENPNs8H+7loRVt5jr7WO
yJkeKo1IaDTIxpBoBkBUZhlhjHP5ZuiDX8VomjtuTtHRTZx+K+bFvAlGLg0rk8kubUFjwLO5ryZ3
OunZGc+u8Ba9IRu2JVZismgCL0RvVtggg+FGKC+/9t3gGyYEczcC4N9n/vwRQwYP5YrUifwMWdGM
SrQyNb+K1CJlocxk1+Ca2AkW+iEZmy4c1SxPFEOg2dR5NUuEtmWbWBNAZdPwyK3X7GWNRb2nhT2H
HBWW46xoMeJB1g33xIDQgU0onVtw3WPxOJGm3c4JD5vMIcyCnjXm1wIYknYY36CxYl+e62Rv5j5k
onq5dfKF/2/gQbWm+U73FTrwmL8GncT6z83aEdUuta1li1LyEVT49wIy5ltNFcu2E4WxrTxR76WZ
20dtlwc7zh4Xv+GoQCIxDAaDSFK83FlJSoAka98wYGb3RIiOkZBHNlb9YVzs8auYGINIS3yBr2WA
6GeHTHYaKiAe/s3kDx8lHIgHPbQPQy2LeWPUeEY3BDwUTVziDg/eHEaGTE4t4QSYWeKTIqfhpma6
vVHc/zcpYzCEnsD+0mtnwNaCm75pppMq2rf/2r8uRXL/bmwN/hHq2T8fWz9d2hvDD8VY7W+99Zf5
9c8v/W1+7flwR1nbrusaACxX98ZvCFMirgA1nXVm7FHmtP7J79NrcrHYvRx8GGvPkrO6QX5PuK4W
Ep8kA0Lxb76y/2B67QR/GV6v8VpsauRs8akRe/or6W2g3qDiEVwfp9Ez9S5IsFOEqNLBIYFDtHcr
yYOu4szyEBCMpNUgrdJb7U71diwS398qazCBAqXW26WpgRhf9TR2bvQ1sGlZaBZLN0cYwc6xUSu3
IOA9ugJjVG+9vCI7rqccslQvJp4BWKMD69oHg3ObmzVUKiQa6zwsbUEmnNs3esQ8k+TOBzeZtsuY
VT+6ciWteMFs73PR2Xfwk6b7PInsUNQTCqfRCsooonkVpF2Hk6mwEi4rxD0msjDSbgjTRnShSZjO
AxCiswZocwqm1AChzQPy3Sh5UVvGPf13fopJltOukGujoeqsjd+0RBY8t5h3wUqsmSLSGCEPYIYT
qdDOMQVs6u2shdh9ygd+dCJnuncrh6GxuaTR50KUAkcNJtK3ZhEe35dX9obJq3urtJE/BrkBUWFK
kzs9EM6lAKC+6zs1zldTO8XO1iaxyM4/8XwCp8zqo9Aw29ogqNv4D4gA8651G97IzIyQuQwrjaYN
tHXvgSxl89WMff8eSqTmOLwow9xGEM15/Ba63nt+iVi2eKepKZu73GyDeweeb3Kd0cF3ZCzf7OlO
gP/ipu1hSRJ9vZYo7KdkJI2aOlX9ZHL6fxAwTG6BXQK+Iax/LM2YI3+kzOeoJh0HV8w6iwLk3zR4
9R2iyyieFpuImetl5tnuNOfTIh9sNgzS6Y7MwXt+Z9PaE6lrv+mlbN8Vd9C3xiBiEQZL67hIHlCp
TFH6O8WYFwI4Y5uHqYH/TglT8CTBlT9M1oJqGUzQbENntL7KaOo6hBXhSKwFQn/4C+E20HqM9hrL
i/fMaLE1TWggR1Jt/YJ6OcsZDMQgIB8JqIGaI/mOEI5fJQzHg6w/JQ69fGgvzfDoYRfOr3kMBveN
T5vRxlSu+1KZs32TdMLQcWgVtjA2PsHTxYFyphbrEE+zEUTwQjMcmhvGffiQZwga/nu7RndFH+iW
lCWeZz4foUceB9bQrhKT7+85NCySx1KtBFNOtxmME906c/qGTBn0Z4d/1FoyaHzxoljA5VMcq/KI
REo5XqVj370lbXkL7jG+LoYyDX7Fi57xbJZWWdviHJeGVxH9LowX2uLSPYcJJCHY3rtIzfke11dC
9tkoTti4NIQkDgIiSOobckjtrmv6R5A5bAOLhhE8YU0yoDlr6NV1o9g9cnmLZxKf0aFWalEAy6yy
CfEANds0ky2HmCnei/6yba54DTiiU0ZG4yCH7YzqdyWYSJzqwWCYElSP9UIeOuuiE50WXRj49XTW
gIF2NJIVO7tPmJbW00ELW3w6C3eaIlJhG5GC9s3sMKfS3MxN79128/TUL5yZvVgjKWTOq6nUvMEF
O2xWWOUd+8ZH5qYMJRR1FaILkjWhFW/GIkJ+b1wmpcTtusyprgwOQt+z2bs1Fhm9k6UnF6jbgkHJ
6N9lY90hbiG/2kU33pMkIy20ooJ1mswHm8bHtPXnQ2EbfZgkXbGfzRwLhuCrzHzOw1SputmyIXoH
zuOgZXh3S6MYbeURwiS5H2gA6tBGldpnxKZvlIr0ndsV/gYmx7eAu+2hSiHRp7Qi7OktzcIqwq6C
UZ6yo7pOw2IcxTnD+XvF6Bp4lRd/raFvbWMzoTrAm6utDAbEl75Wbzpr9dEAgPmSDapnYWhxiNX0
Y1AuUeckm3e90iakORl9tXJHlJuLj93N7BLrEvV8pwFOUX60Stu5qtq02XM6IMvdxCtkeYBq6EeE
XyYhvIcBMf6QgtpD5gFI2Dt2yapwF+927tpqjc2uSUK/TfvHoGuj16B11nanMtrx7E1uOe6036p6
3WbSrJB/abyi3JvDCLg+lf4eymVwqBcgg8gSxhtzVbHrRzTWmrqX28qXxKk5MR9Lq/Qf8CRUNx2c
gbvOj189OH4G4kE77GNi0BAiI3PaDFOfm2dnyuLrIC99Un3VOjnuU6o+c8lgFBIkIxdbMyR0+tWc
Ik3r1ooiFLAymdQGDZuANrWmB6/xwNGomBFXEw+cPgfx2jdG98aKA6SfDjQuGJZ6dImvPQDqNOg0
zKut39vQDwuWga33xiS7cDIT+yilgoHX2eKkIi/7bnV2+X0oFdUdCaG9EElR04hC69q58nhihxmA
xC2lFeZLnQzjYxLk/ieb3HjH9Ni/biP5VQTDjxQY/Bcs99NGzJURdrbzArVOMEnocvbKqHejyX1u
mdvoJVb2YSKXSjr+V1+2zmGpbfATEe4uK52/zOMcbPuillvPUx9tWTBIt1C1kinfKVM23+MIK1ue
iXorfSs7jpJIcCgXahIWNzKpTXHVLu90TqjavQXYVF2XC00dZS+ZuFPJmvahTpRuSFaUy2080zBC
9u5zyJLnmcMilv6QaZiFEmKNxdEDZrx12K+3m2C9uebOKqRarY/tTeEl4ymHYyBKP2SePwvp1ltL
t8bXRHrpEZOO912Z6nEYzR8RGVZIC6SmhfeOn8/YtniemHAY3jmYSZ01BFM2ntW+1/HS7JdgOGto
atw7m2YHfyzf+vFoHbNpLtFUm5MzI3BnrvmS6jm/LljzmKZcc28yyj3IrE/CxsgOJK6bc91PT/ZC
pY4J5IOMoUM5S7Z89tgxw94a6icmGGOYdgvvdVRa85aGnXHnuFCsSG+W+2mo0QGE/2sUyy8m/pt3
o3WsO2C8RVj6zkNr9qwr59dSIsCmy0CYNEmbK6Yw0JBa+d0rdci+4JMpfJtsB15SaJIKPfoNbvrO
Jviatgkhc99NDuxYvEdTzDGHJU32md3jHUJtdK+iGlGt3taFOqSJcZvMHc4vr2GJmn7MOXKiX8ik
UdNqspcJFeYxWo30DRrRsMGeTwYyGWpMDGLjjS6/HQltm0f6tWg7d0sA+rXP0sO62WzN6o5hNKgX
HaxpiB+EAI6tJCKYCOMu0t0dmGi4BkxqVIeASGeNKoIKiWZ61hx0G7O/60V1w24NmrSLpwsDycRA
eiBCNA4rJZvL3CEPOm4di6rmzQQY+rrKYEO4ZVuFCZ4COXsOCIi8XO6lqvKfbXz/dfn/m4Mf/oU1
iPfPD363PPOS//lHB7/fvvT3g58Dpgivie27DlInJ7y/nfzsXyz0f7xypu1iRP4j3AiCEYY+Khd9
A2uzdPmq349+1i/8VZN4AElEalsd6z8xLlMJ+mffsk2agPMlB0CXJIKBNe3PvmW60Vrmal12BGqA
Q8AM8gTPbReDzJOjCkDmMs2qgRl6iXuK5Ax1raIf1Q/dpeO5J7ULYo2ddIkVy2HGfhRFbWrG2CNw
MQLPMF7LlKHpvKJ5mpWBgx/IPvXs4FdUDoWBBbvX009ivs4KtjgX1toqPF7TtVO/AwTlcWssxPBG
gtZI25XpX5ukfD4qtcb5glLwAK7i1QRaS785SIoy1K7L1+TeaBHsCfMsne+ZLdOLx2xYbvTqcN2g
UU6PFzLOJcGkMmmdVm4kbL9m8hTZZqaEZ3rWav/sBsQbOyYHzwU4EKY+eBq4O8XkXhvwS/dzMa0x
hGHF2v1s6JMypieRHOWzYZs04q3cvroWw9EaE+tl0f50X7EJO3aWAcTFLTtQdhKa9uZC7M3clUoL
OB+1HC5y1x2aYOk+M7VCYi7tH+kKxLWi1kBXshR/jawn0P0aAvYc83V4DHkBzqW9Ua/cYyjRK7p3
JX8PYFNQ2oNpegSzxM8kqgGYJzPW03nhcMQftGEBJ0jLqyrxklsrF9m1P0bMtnU63XDWH09WHeSn
KvX4Gu9C3vlZM1ZOBCy3rGve4Z8fKIFgKiKRooNXOayf8DhTxsBH2nU4D2uguvpShoELh5kXAf88
fRCl5Feo5xX+32AAwnDS0aMXOsXA+6IzwWtM4JJEiOi2YBogvJiWCSD147HJy8R4U25nW3uKWRjP
4XX/Qd3vmo4dq+CVCvVHthwOnXV0HIKVghKLzzx78GBb2JsL45BKDiK2NgtwSujshcrIQs8neLj7
uYn5TnQ+8l8PEi5sUoh8r70BNjNhc4tO34+sBqlIpW8Cq4cKc9EGfNscGDp5HsyiJqZhNMbuA458
lFx6nm76T1Bo6AJGD4U30Thntx59X6CHmWUjm1/oPHkGFvJcZSsCMEclLXcjSxSKPpfldd0Qoz56
GVLGelQDmAPaY+JoNgBOKlfoqgVZkS2ALlkxkTl0n9Nk8yPxl8N/Gtd1MgcgpYb1I8KMCaKQicU7
Yx2+Wd/C8A0cCW595ZLOI/zjxjbhMjNweb0s4VSAfpzXVuB6vdgv1ObIpeIBJBFviZbxfD/FXArl
wmbZTkgO7C+gsp9o4B72KA2Nhc+CuRBGi8pdV8AFub1CF9105s27dIa0BjeO1Ezb9wuKsnXI5G1B
PJjPtq7B/jJ8F5uG02YNrhfNoVArZPtCwF1w1RyKxOHAfIH9egb6Q9qtgNfWmPlbpBlYYFiiBVwE
MtccaW1OKJKd2M/CPFsadJ+uJEpdA/1e2jWF3V8Y84RyyfwWwmdKPngMxe6zdiTJIBTHx10fL8GW
aZl3ZCaJLlxkBKjbSbAfTITaTPVaoGxNCm7B0gFk3AVcFMBSFK7fzWJxxyplrRkKdFNzc0FJpTOM
JosarEc8nfYJHj1ks9Is+D72CrrKczCeWV/LZ2OtiugZDPEOEjR+bFZBeiOTvH3PoaUcA7OLD1FP
mtuzWPNuvqK4CHqp5akjz2YfJ5x/J2vhF57yteBTBGv5ayEFYo5B88A5rj1syRaZEaq8IzZKl+oH
XKFrnJRYybFY2cFdKrk1m9HMmoqI6ICBdxc+VtUBhjYY+qXhVAETawfgqRlTFIKQqiShVRo168Xk
FLbDNU2cOkBmpAsV7GW6EtiY7PN6srIB7zsG68rxTHr/znam+PYyjrpPuE6gOxM0OD/gRyC9UnyY
Qnu+shuAvYPJmHh/WfO2tPkio+d3Jqexrv/Bc+Gjrxh0xzFXbC2Oadwo2sS1NLYOpDCwk9zfVMfI
qeCgxHpcrWHQb9ZSPmvhg/x5S8s6qke3jad5GDmRr4ZT5nctfdKjrdWuMYV5b7tcXUUBhJaAKm8v
rIj95YorR99+1QyezHBqHZVg/+DOWjPrcQ+aGodXM7Wq6lXH8Zy/OczzOa3b612KnEB6sFekG/Ie
4NWhLR/MZJChH1efVTJhnW6a9WHQkkXEOb4yQy8sdqRbbmScRbiCfVxeKA1JUpnJnZyT+cjtxyrB
CMcDWwgwDFVtQmJfgquy6hh1SC+asFN3aVA8LFnxnc6YwoPx3Yv49UKdJ2ZU8hFVa99zPkArrbkm
GYJwi6k3QksnC7GYuJ91Vb4CcMYkGU0Dfdezr0ElupZ6lsATV5sUFvSVqAiWqrniGePfm5VnRFy7
+OVVa3GYNs3+1lnJjB3d7+G40hpTrwXcCIPxa9vLnZDUPXQr3VFhlyMoxTWwGX7SM3pAGl0yNDBX
A1VG98ZK2giC/g1f4r5hDLQXroe6Z4+bDERHdIF1zG7RMODz6tKNTsSZS+6qGVe47QJotYxBbhuS
LFuJd6QKCVQ6dFu0doZbVZZH9FM0y9RufDznOZydCjMvfrRlbwz04VCBmeMN8TQKjKyaZN7PLlLP
MWBZKiwgAwYO6SXBFUe45c6fenxE4OkfvHRqofIIcI6lNl9sc6xvhOFWdymS59mTEasXs8bGTfx6
F/tZg67X4OHPcm+4UtNo3HhWTM67E870Udh19jJ75YudeW1xDSvQfmhzZtIgeTUgvEUFRAas8Uc3
q+Bb4jN67zRduwuLbNc6Xrr11QyDR2TBkSj0uJ2nvtyVfjMloW1n+WawuuyG4TFlHLxf7mfW+9V+
GWhoZtJMECXVL0GQNXgyPHXwIv0VhOYKI/G+xQzNHxMHMcokB7fH2QLMrHfUQwe0i+1PxfluKjFT
D/KZSiZc9brrbvDmLGQsZifEwlruqW+1D1EwetdNkJIsb7vnNhiw8SqXndGuK9sa/SJas9oIIw5d
FLuYfcMZtcQ84/0QRyeou1MeDPZ1zRgg5E3DJJS3ztMEWZShYOvvREC2NeOOtWGF5Pd2m209dp1k
8807HgI41u2x2se+cE+FsuaHuLZCi8zqUYpOHfz1CWFRhbqd4mA4OjkfWIew/t5FE87tRgU3pM0e
hrRE2q4q4zFXK04JQNCLnKS4nsumaFHaPL4OCo77rR8LlMtIyuVM+KI9AN2qv2Rs31dEZDniuSll
/oxE5DPXscSt4bYG8TvMJblv7wfPmfdZTcZKG573weH0yyRakggmahrTYVqIBcDH1V6ujc289MPB
iKh+cTj3h9z8sSQ5BQ+iOOlPY4UFKIntnezJKpiNUax3K/M0Z8r6iBRxn21Ud9MX+vB27K4VO0Hm
NtRSYDbsW9t9Bmtu3nLnVyU+IxwPIpXe0egm61AmMIQ7ORPsgu24Di+Yvmwaa8iCgRuJr3jvesd4
HHVeMGfHmjazF2+XKXtM0e4GLJuljfKzdCPejVWPxibXbpdVo2YcUMHSwgavMKihYvernp3OCv+k
nw/6VeSdJJ3j0rSySVcdXCGIw4tqd3DQ6psUF8Q2tXr92rh+cVpWLT1YVfVl1deHhIlPgLUcGjjq
u46ZOEDvuqjy6U+NPr8I9gST4rVA5DZZ1XzBlJ9WLv8GM1qHrcSInspV/Q80Whj2ZTqHz/llQNBd
hgW4WlCyRHuZInDXCvbWz+lCdhk1xBzcorvoMoJo1mnEdBlMRJchRfTbxAKLC/ML5zLM8H5ONuRl
zBH/nHnEjjFY735S8tQlqToT8UzJYe49HTnlFcFY/n9eG4u5NZy1AXzEXq12zsAeNFEJ+7VKd2xE
3NHm2bRyKecz8bYJch+KMntRlKdWsy3HR/FbmPufcoFWMPGf+Uem43n8C5bHMDzTW//8D1iiMYhT
CkT94ljhvYRZNU9DhyiTr8xyJ0DHhUVf7Vziqx+lnc+PbQ8no004haWwih5LYBh/0CD+ESzor6ji
wGSUbNnWOk22TG6gf35FwmnFgjkwAVVEQ8zGXevvLkUcHYdzhltiPbhoSeuNDW3o1KyA94oIRnEw
aahFhaKJkN0zW9J//cKsf/TCXBt8geubLlNtBI0/vlXeaDSqVG1yZATC3oK27roYaLbXysMhmFpd
9dQkhW+fSAHxWU9W3eXn0Zbj42CPAUrqqINXwyBpsLEvOxoTV8fhQvYB5MHGK407dkt4mdl9raf0
KjCwkgqau9hUeGoabmYknc+fx4m01NPjABaW5TM3sEuiFc45Zst0vz6BP9KKqjeKz31SOEiH7F3/
9dvB5P4vCwcSgu1LpBe51pCtf/6HhTNAdk2bPs0YzQW8ypKI6fS22CiiX2wKvADQUa2ktnXlFBRv
4fr+d1Clf7B0MZuRezSpdLJ4FSva6w+vQCeuWS+yj48OzVZreVQXk/gNSIfdkm1NYo4pUXMAT5sA
cWyipdo1bhfdxlVvPlNsQX1JjQ1n8x+/LSts3zE48FFX/tfrqbKGqE4yOz7+bIyc2DfuprTmNHNh
9vepZM88lAw+tmKM/x3m6y9FgLAueD8s/E38y+HN/GtXZkWf2lDR5XZ0ZiqRjpnZzg17ldYvMz6Q
ZCbWgJPBt55zLxIncz24VXYBkm+020beMQthuIRntY+TY79qL7jrq+zHpXRIV6vx4V+/XfLP5Z7r
C3Y96dmuiW5gu3+H6khMAYZs9MTBShzugbJequTsM2LjzjNxDXDjD65n6TNQr3AmAwcvExY3LJ3l
aQpcrrnYopVszTVTz0yYnturTYMOxN5ijncXeciSK1NMqwyVZtBDzLQiRgGjeakZ41080ju1zCU/
3ZEQBhnLziP3GQ4En5df9r9K9L9VokFB/WFd/B1g//a7/p/zd9V9n//IoQL5vH7Z7yq09UvAReUF
tm3BkLFWsNRv/iPo+1B1Md1Lw2PRy7/5j2zzF1RwWMQSw5D3k7nxuwjt/wKJjgQgf2Lga+JS+g/8
R5b1dwsZ9xHQe3PFd3i26f+laVISICjXaPwxGDEVhpWy+t0cQyi9SqLRuZoMTCFPWDqicw0qdUAt
rvqHpBFjecgz/NZEf2hg3iR5kNJjM1hQvMlYy4amUYp+7PQBmcA4YDayyLG3WbhMQt/GuZlYW3OO
oudJVs4Xtxo/CnMmMlGUz2MbOU99Xi8PnQqe6ybOaGlvCOvUbhFhijE96J5WttwMNC4Rgsp887Fz
oUT3uHu/BDDhwWiz1XysKp2fcev0u7r0wUERhdho1yNy43jTbUm6ZcthH77wIsWu7ETwo5MAuTcN
jwS9GRlJnuIxY3dhM6v6sEazJ0ACGWuxO9LV6xuVLy0OLC/5xuefhkJ0fLU2R3VycrUQfDBlwDir
HE4LiI/Qswa+sHN0J7ccGWc8tAjowRsPvzbGO+tjBin75cZtRmwxgOWPpTEtx1536jSKgZ9ugu2H
ySDmfZf2QajT2hrImgVEs22M9CB6OmthA+IPnGqbWLwPg+U8YZYoySMgv18rvwuMg3bMAqEQKWA7
xoP5RdFBCFN0QmPAxpRMd35TiB9LoqkptNrozGA3+RRFN91CBqeoYH193fqqWNmrBYP/nmTR82FU
KGW4w72KebYaqgM2nTFEtVj2ac2bTEq9R+4cCZF4PFKA7ZmYTTZDn+f62pVRkhyjAqr90e160LaJ
QwPUgVorjmpZtECXEHV+Xuz6NCq7lxviO9AmUiaeGKR9PPbN7BugVuzlOPQla8Fv8nM2dN2Wn56G
Qdc56c7G2fdUl0vxqoRVPCWNmr+0TdJdAxYNnrNl9PeJJZWL6ay1zvAs4quotZO3bG7wnKIlXwkO
o6HvZuwPcgKv9BDxS2aLAwsBJbs6gNOxNwyhe/y+wdpInjXLO3wKMKo2g9+ikNYP7WLMY+Jawncw
meHgVZFZmsMZNHrsd0XN96KRCwMgjj5QC7Y18gljbam9jA1C3j1GZTDfpIvGpF7n6RZTQQQppIQD
McbaP5h9AFkEIey1GPz8UPoYVMDGJkGxnfq09A+5aXRPfW1/cfqC4KVjvOE9nkmh0fybYKsBTsdJ
ubihMJI2x8503X3qL1Foe7IJByOvzjH6oeQE5au7ZSnqe+ao5UMnLJeM0VzeO6kNSpj+cOTxNt6V
Hg/2xXP7HTU8yzmx11NpLjXMt8KxXib2rqCFZ4J6EeMD+AwaX3yXc2HIKmVR6SjfV/047WTd2wWB
4WxBnOvEoW2s7mbA8nU3+VYOQ0I790g5ckc2G8HD8DpqW+k0ZZDti8C+LoI2JfE1Gd6XcRHpDXjx
+NdZZRm4pfqEHoI41AT5tgJHprHusS/azMBVqtDgaz6WFlfFVmRqqo5xXbZPxHSabKdHzNhDMqJ0
ibxaXkhUkxbO2uSWoIA6L0ZTvwrXwcLfegbGeRIDpBhihmG7CvM4dsiityn7qLqdNVQO1gZuFOZm
ADi+HV13voLiUT8k09K9Bfz+1smOOA3Dka+9jgBerM6U2CUrA2Rg1w0JAn2pWtm0JG+GcEk8lEGv
alSoCuB6rgdDPpwKhfVDlWyjqA6bOeBhpzQySWeK5TaMzoNxIiYUE9Sfy496MWABpfjLqd7zbut5
EM95zhBkM0jAIYGewO15VdHT4uov6l6xhT97FcccThzLg3RH7kqdO0TvlzsLoPvoBwTk/FzUXKE0
NZD5u1xFnG3RZxbuUUqXtEoRQDKgCtRABKlJsjaqdqvDFHN7psYD4GAfa/loOusP6hM1bSvGSYDN
VyyENvRI+50WQXXLY3umoTKvZ7gyS79jhrrcKB8/7H+3S/8fx7bEds2h958P7m/SqvpO9ODjT7ul
n1/1227Jp1rIZ5NC7D1YKbewwX7fLQXeL9JaaWG+a9CxztD8/+zadvALdASLc53DaP5Pdm3bgkMW
sPHCWk2hxLr9+g+2S8yj+Sl/PD8agQnoR3ps2niBhlw96n88vVlsdMoewfyqMkSdtEPI8UBsJ7OK
jikaQ7PLbYv43Iz/R+0ngeV758KH+D5NBduPckkrcB0knqYZFDdBJTYyb9NS2ParGRRWvtWd+S32
ZfxCh4cXpjExdHKf/U1rxP39ogn88CjNUKprOrduYs0fhqM7Bc1BoEgfsQtWaORsG8rJeShUb30j
HBPNV0bX0lFsu7K/HjN4gi9WHg3edbe0yKJD4eqh3NjsBD+zZcaZCvkrjCCeIXVhdJo7vV3ybt5a
yrDChI3MO3BknWCiG0txk+OQgcilSg8leH28xlFRuqGFoweWAiPeFzMBmh4nOPVCBeDAPdkuLmGP
xM2Ti4n61NHucKCP9bOgRHeXeil6iNESwB1HKQ+ZTJ9JG+f3LkJxduSvWDczg1aM65OVHnt4YuQy
MKvvelN8TDl4GxyopT7h/RFE0AML/7qEjj76+Hm4F7bObrFF92gahXMzBozNzH5YizKoM62v+iVg
Jl363lPjOdGz6jnHYcXrLfoPu8YprorOJpTpqSj7wmAt2QmkBmznnsd70EC/B22CaaEuOL57q8u3
hMIkOcMbQNdmfdUPfcxQIW6SnZfCOm+r2E4NNNfyf6k7k+a6kSxL/5Wy3iMN82DW1YsHvJHzKJEb
GEmRmAEHHI7p1/cHRmanxMhSdFXXpleZsggFHibH9XvP+Q6hfga2vr6biSLpx8OcjwsyXwIL6ceD
hNz5lMwHu6moeID0YCeT2nIflHR0N6yC6NlQMfslwWC+qh8SH56fjtXIJkUE6CLJtXK/Nvp0eUyT
FRJT5SWywRdEkV3CnYMy5TglA0xkWyaoqcvFicftpMd00gIav9mw3Prg9XEpkLBbFM2Yh5mDD9du
WgggFDvQ1VB2bLCy8R2UDmyYcomHEF8kygnNuy9AOMBEPSaquyCUF88crkM8/pd2u2CtduCZTVV8
YrtAgmAhHzC1IRbHrd5xmF0Cd2NTDfOToY/LzvOyeBcP8x1zXHlsuzRFXdiStFJpOtF7drGDommC
9ahJhZDYgqXGl5zZa3ayVYkFzW+yM62cl6Pe8mqaINwegtl8rnvfDluDVAtCG8gmosrcNcSPoNq2
rPwos/GVJNjy1JF1fda6HoSIpdK3AC/39EsQVgq1I5SJ64O/NVsFMkmrBYzDDb7PCRAAZ2m/e5OR
b4IYtyjte6xTdofgHePJGAVqTs5r5hTrGEHs23y566GWMJzA5TyYDhVYlxvX/Pr8jPksc2viXMQR
5bN6FxBEIj+1uDi8bIeWqUSB/A6799IfmrY91iOOUqu8xQR9vhjxPugUH11zuc/cft/oMjihrr6V
QXasYdRFvj6D8+XqJ24a+oP9INt278+IUExt2gSOIuJRlD2GtYWM6dh+dK0F5QmJ9JFRle9IpFHJ
QU2I8jJVd/jRL3zGgCFF8epDdVgEM//CFmyx8gq+kc5YGGyYad/oiiEW8RaM5YJh5NkSktTVPHX3
piQ1be2mH/yufFugE29aUw9OAM68k+oslHqxleM37POD8q004q0wbpK0vUHBhFGOk1qa+nLy7fyl
XFezQsUe+nBEh2dCmPZtZgKLacQqzjTybicIjHny2vS7rhFzVZrTRwrQ/5B4UoUyaxE1GD5TDC0O
TmrOSFlnWb8hSggo/uIGxyJnGOl2N+PQY6zmuwIoRhs9lA1u/411BaMzaeVwH60+v8xNNYQtMLe9
zo3a6U2rLrFTpLcWKI2LbtJvF+wEkZ1XTzIxoT0F6mqeql3d4qNll+FtllqyF65ZXZDVx0rPd7lV
WPy8huxrO7ssrJSvQxuHU2Gg1c57JFWFuzOJDbqj13khPmkRRp8/eFr+4CQBIkpteJFL8N1NzKOp
QDcJQ4ldVUJKSc1xJ8fuCJlhj1SC3N0cnJtpJO1+9Lu32sGf7nSLPOi9eS9iD5k8wHccoWk5nDnt
iELUsG4VsVPw1h7dwqSRVi5bncSODSvt1tWCZ0Q5zEtsBzADa6nQ/GtfWnuZ5dMthA1cNfTCCJ92
F/+5iBPje+n4LqYoj1dNs9FueMOFB1UHNvOJdku/c4bWJPwv9zftIJD6xkGThsVc+vtyUssxbfoD
nPnTkMXFvoflHCaBRnznoO34mIHnwKODpYVs+U1jK/uNcARIG32j+Zfzots3aWXTqvS69qJUGSCD
cWi2oF3SV0EqGhIcdT5lZGzUY/lg2APTiwbb6MKHNQ+Ieu/6u2GWl23mVW8D+wvwv99zryBOiPNx
J6TxIb2LjAE7sa1dZezsNPZNeLnOcjk5NjEZTtyKSC2pceZkTsJk15o3UiXWU9wogQDJKGoMsH0t
tn7ByjSg7LhOtEFCDOxSN+z5rsF8qQ9z4+SRYRhiB8xCnZsIl8IMxs4BD2YG/Ewj8hMg54A+J2pI
xNF855KJI4zMuqyv9EQMU2TPJYhShoy5uqVp4R8DWUBBGKwHe9LFK0k1GgiUqlbFzmGUiQmZUSDd
Fpv99IHvLDs4nLaVhgcj9UiCtsf+Vjr19VhrAG4K7aZCi3RVTNk36FndTjHSPbWL+82XdnmPg+CE
NqbfGpwe7ZayfWZ5xVVK1+kFSGq3HZ24I+VLM7eE7aR7FyvVxqdjAF0Ng38mh6cgSSTsOF+7SBhE
PoqAHT3tLP/DVU4SKUcgIEmt8gW80HznjRAqC+U/YaMQaK4r75FsWXw3sauHzIVyLDUAK6dRl3tU
2bA7LJwSsAB5ibhhOcIjq9i1fsaCHPDzkk4yis9/iK54nXUNr3dQD98sCVAvwC1RAmiI5hUM6eXo
5RjddaBrFthbG6F35RloILANCr36Qh7FBSFxh76ArQz7TmyZNza34ONwxwDfUjdaa/nr3rz9pi3B
oenn6X4gWwkAdUarg/l4dl73/Y+28LED2OWuDdwgUl2sHuAlnAHJDJBIdnPkIMDbEpfIByIL3KiH
aBimjqnX2AFz87Im0zpsTKc9J+odmVYv5/PKHoMDoUNT5KXtW5lURqimMjOuhRiMOxZIidZHWbhj
3J6AsL1dJ5KRgF3w8ZIATlocEGcJgfU7VKDZoz4yoqfjhJhuo9mzdVellvFal477SnYfVqOlTwIc
e4zcjZKCQXHNTUKbNwudLQrg4eTR+aCpgRPZMq9iNioW720NiQ4QbxlVVB5hSkgh/NQqNqoxPevU
6O2AtSZ3AaTDzrig0AqrenjsguVI8+ZHE7sEzwhviapeTFuFx+pIfigyDKSLmCxpWXU2ghIsFkE2
iKhsgAmgdnweervHNiHIbBcwiJyyIXg6bvn+Fc0BjY5AKISOBCZAebB6096k8ElPtT4iu7Eu8zS3
HjLb7fbIfH3yUKvmDM8BilwvuJuXdFcyQbjt0sHe68arKlMKpjxutggaHgwM+AAKSDLSbAvfiRAR
pIKNP+TxqXPneovc5ADbCTdhNzF0CExjTYIUYWYPERCtluUkoynpQ0eR7UAYZJE+j0F/7lLgk2LH
Ja4C8TAhWNp6ekDuKGrXEYFhhFOgitiq5DweGn2ehGEHJsTm2DT2bTBW9t5NrLeyVg+NmJ0r8kRu
YKrpq7Zk3k1jbYed6CN0wbAqhNPhrJ+GHWxx87EcMYP0ZVU9TL2sQrJMASMhMKHFA7SGrKMwTx3M
mmbeNOfoSR6qVky7hr4wweBx9qPojMiYvAXzJk/5VLqbWf/kvPjxA1K38zYls7UDrBGqFmesY0Ir
SOUWQWITphpclskerqZUprsFS99DZ+crnUMluxZL69a2KXbM1nc2qHHKiyJhcZnHotoFutNegh17
1WWXREFBiFE6FtNNO3vaLpCuESI7ouoxRHBFI+qynmZ1aepNWIEzCBcaHpvU1udLMw9OGv1/krgR
sHiQghE3e+O5b3k/GvYbpaE9gWx9QVqwX2EA52xzMePkpKKWyxGgPDRnTUO5+aEB8tgY7poiLXNx
aIvuus2sM5icLI8pthuSTHVEWWxvB7Oz9lY/7M2GlpaV52e+YfEBzfWTXvgPjpdaGytbXiZPvcUq
eW2aguensW5Uf4Gz6qEZlh6jVp08a5o5hMouj+TKL2Fieeeo1L/7oom6IGhAUQOVMhNfXAJ/xLlW
68a5bYubfKQ602Suh71aAAcDgNAvixhGc7Jo18qFwUFEzLTwSchhV65NpnZDOF+6m31fHjue4Oe5
S9+tYuQZiWF+0hyWHVKdEsZj6lRPZQPRdJtlRnXJJwvX4EQsPQVe03m08zoIsL3ZHwaAJKGeuwV6
HliroTA7PQXRQKKOORpoLkcAWZ0j2odRIToZ6F0eqaqLY+Cl9d4Oavg0M8y9ERXWrqvV/UyuOMbJ
4CrwVX5NwKKBB0aqsyXN3JOw/DVSfS5OqonnnYOw6N4G1IDcy3xhD59fFLXNBj/R6dwmQzjIJjm3
Jg+ZJWOqCzDr9haxzbS3mgn9KqDQ3eDZ2q4PGBlg4KUAqOv9UFs26bbIsaqWGX4m+ySit0GbnpjD
xFYIBEVubUGmxFeu0bsHRpuvfqUI2DS9Fy8puWIUtRe1KmuGFvPR6QY85uNwSbgaZYVMgeYVwXOg
61kEnd1CXZqiDBZOTRnULdFY8J+XwRgq3p0ECTyPazXuVn4gnQEIGNOUEw2CDZa68ehVNZOkshp2
awDEltV85tY79RbN+z5PxRWbKf9W5UjO2ArTcbGm/GkogoBK2taLCz7VfIVI1RT4GYMznH3+RjDX
iUxsnqBjCRHG8bBZfZpn3iz1jYtD4UAK6YrHEzmzAqmTzgv1WDbWR7sgi0CBgKop/Q4U+RKxbLyd
loRIuI7b2DBdQGdubo2yhH86anCsmqyPitYH52Pn15m5kmSb6iJxvcfGDyRDNqMNJ8HjT/jyrjb0
fTLS72Aww14GHOlOFeD8NF/RtM/696URN/jHLuZ1EtXNcbQka3Yq3BzMGHVYaeCsR+iNZlzSrrFk
qKcTqzLs+EOKw2u7FDAErWk+EVochyrGD6CrnjUSxREpi8Pr4OWvmeccfbu9nvpmQuU9mxFbyDOW
6EcRo6qz1bRlq8WTbMxe2A9yZH6W6WD7lbn3kVm64KRX7peFPta4xZJw9LEOLwM8tBYTGGxvAp2+
tTaAtM04jv6OGMd71s5b7DIAXhOGf4U7svPyxzDp2A722LxRS28UHYHIiLPxlDKm2zh2/Ur7P7jJ
EyipVLN7Qu6QEONUf/AN+9pbgj6aBNl+ltR3vXQ8oD1d7oYUylrklt68YYOT3yN6efeN9lIuxP75
7gtj350oX3oDgnzvf4AOEGxzATmtOKVQVrANIIsZucijpR0+RE9HvgQ/mLZaum1t4HdSaNhRmYCV
dNUheuUBnCIMwpsUqyABdfFz3uTX8I+KIZTYeidMhbZ3VanBxJKaumRsJ8QEjAOb8qElPhNp6uoR
KsCeIuHb1nJasSc9oLUWIH1lnHU6Fvh8wqoCwkDt6OIkJz5ZDvQXA/QLU99WnRNU3O1taZZoYmGx
HbOyja99VjXYkNLoIPg6aZv6SCwXt7/XUMPLXeVLRpedVkAJs4yUVpvLHmFm+TBVtssRXbQmg9UB
XLKg56C0WT9Xnm+/SlLUi/6cbF5Jx+IPLcd/t7xh/95cvlTv8n+u/+E3igvWubT/X7/+Uf7x5+S9
WcUCv/xh+9lDv1Hv3Xz7jsSZv/qH3G39N/9v/+G/MYPK+vmvhAs6VelvO/EvUr68pUq+9738pRv/
x9/8ezfeDdAa+C5yBsf5TLf5Z/SHZ/1tBacQdOE7rk1rFcveP/JyzL8RY2PZPn+NLdVnKsjfxQvo
GtYefqCjfCKnfW3v/+Mq/F1ixwX8D0WAX/1z2PSoDb11GMDByCj5tRUfWLOrFQLGKpTgj7RJgr3m
UyFnPgL1n67OvxD3/asjoTO0gde6GAc/E0h+kmyVtV3bCxXWAYo2JFNdPAvgKXwLUvUX8rR/dSSO
EVi8o6Zt++s//+lISa8hWxWFYOpfKDAn+pUccOK7wIP/06fkW2zWINm4nNZXFdpAszdoukUAhyw+
irL4wKXwkfO//5XDAOJD0wiC+us9Qnq7SAwfAkATtgcc/u1Gpi7N4yn7L1w6nlWkWF7geL7xqTH7
+dIJvbKblDMa4qo7nwBSbmI8iecdQrDfnxRDqJ9nQDzTBjo1c/WBrkOqz4i3n47kDeglkN6KQzqO
BcIKaHHJ9Igj+vFT1fn7g30VLH4ezIJeRHvKxemz/pifDqYZILs8o6Hz0ko/8iRDgtzHSd5o2Yvu
463K7A6gyUzs0u8P/C8eRd9lqoZDFaGb+/XWIYVWOORqgZYua+4UJo6NE2jEbeT8v98fapU8/hR8
9ccFdTxgAKuyibf613NcVE7vtCGSTlOI2iol5i2ikvju90f5lyf001FYsn6+kj7Rd8hoCAPX4P+e
md30OFRjffpMrPp/O9KXlYltW0p+M0dKSzVTROQvC+pYdH5/9Xp9jht/uXIrsMmE3abD0QzoUfx6
TglWjJxJVnHoSezZOCiQNj1EC6h69nfaiNpBs5hIQbw0d06Hsybp+tNfnOuffMxcOPhyqDcDVG6m
6X15QhvI4n7ViOogGNJjqRnYRINsma6XFSUUEJMXGaST0jVynIPerXyQ0gq2FvveE9YtF+Bvg6PL
nxIVdk09vnlpVoWfRsrAIx9HecXHzPz3mCzGcIGKiy6IWDCfoa5q8Wfyr8xpXG31AqGM4qMFOhl7
FZYX8xtx4M3RiamSBgZH0chUFIIQho9mroM96eKkbXiTm4T4/YCfFDX7naHFytf3K9qxgCnbkyVx
12u5fSK1enwDyBmgrnH57a7BUXK7ORt9OeTMRX1SQ2a71F9BLmm0EPk9GmqXlyrmpIuhF7uG1FHM
zUuDvcGGlsSOAV2KoUijZhYM4cSNO7FrwbCDhVXoTDrKv0rn7IAttQzsvB7ofw0N1mN9S5OM0ZzL
V6hmoLQjoL7pQ+IMrBOdLDY13dKcGTpZO36FT9HHrR16pW5+S9JV2pcYOVzapnx0R3ZArcSG3LqV
+S3m3FdPLOZSUdlq4TcN+DJTjwZoaFkzyw3NbBRjmt2VjxL065mvyeoG0V3/HHNpztK8FVeuyj90
nGmhyl3zGwq8j0mO8V3vLg3mlPXXS6yqc0mwBkIlHamrE8AcvYZHOt3mE65QPio9OIYq2w8Qa5G2
uuhToEjXJ4jgvrWheZJdJhaNj9xN6g/GBcal0eRcRFU6UHBASfoEYPHmlXQz0eDE/nlKpNK2yLgI
MYQNtHzENNDoSe6JNeGUEi8rnoMF/R/eBTKKnBRlLVv9ZgkpeGHmZLWpC+INBhHQF4uH72ksUEmb
Bn3hkBHBaogARk59nC3ffK127qe6qD5oADe0PBIK/57Fm2Q0ssRyYnAbXu57cqV4fvCkoiZjjj0U
9FHSoaGljYq4m5jgBQHbsA2MCgDPE9I+3HkkAqwdheBRth2vna0vGhpivrLLHPj7nvdebZxyFOlj
X2vJsFd+nb8Eo0nXqOY9clEEJZuMbKG9xLV1O6L2+b50S7F3hOrL3ah1JkW5sJwFHRP2oE0nEzRZ
jCGM1yWAtm9iIz7aEEiNqBwd+TCQ3/CU5ICCvJl4ZgSW/NhOwRhz9ZU0ao9MRIyCOwFttXhu8fif
pjipt7QQzRBf1AfN6IAq37VO/BA4KQm4Sw140BillZsiGwWKoJIy2Ocad0hZfH2Vxe1N8fuCqA/i
u3zoVBGlGNjeawEpjenW6nBN3eUcA/h3Iedhj1mHiWNAug96Tr8+gUFFKQ7Mv9V6wDgGgRdd8t4r
GjipJPGqNQ99M7xiBctOVe2adHCJ7uJr7N2kipeSbei01Y1yuBj6LoCPz3tuE+GICtYrvmFJWs70
YNpVCywWRtiiD6uxYOJSZKsZsS9X0VWHLTtdp7c1Fqgri7p212q89YXCKDUMAo+ZBNa0dKxu1UhD
DaBKBf6A8zar/AXrq3/lo8l4KSe54o9W2EMy4uC1Y+s0KZ6oggX1eWUkhHpJJ2ioOX1HgtvbVH4b
XPW1Gt+k1tGRSNYtZ2oX/o3hwuG3dejuDgtl17F+4KVa8XUTfVLwW4R4tVjaHeJXbkDKdefGqFjJ
Pos9FXTtvtRJUMjZt4eVqZrIHTl014BeyKRPb9swxrfUqVchF6DegGCUwUYd12XllSX6ZpeOls9N
AIEHM5fSvsG4XhpEn0TszqHRV4ZNO5urgw13jCpXGdvPVXdMs6e+8I33dR6wGdZnxMHIROevh4fn
4BcbgF+xxlHMIBbuncs8cXZgbbFKNx2ZLMyxIRoASBxolz7g2QyuFi+uo0n3upAPLj0n7jDtEB1j
dcLX4H7A+IwqtK5P8aLQQSrWHi1h9RhRtNQFQV7REDRqZ+UOUph6yEBJmfprYKj+bNAcSuJGXfmF
LA9ghAcaUk2wJ+4OQFOXXVmZNXyHRCeZ96b9BdrHb5lujd/ITiJeb8ZWbS+Gc1iCbNnWaVtdCbiK
12XB5BpuVGalHw1oY7QM2QPv82M36MnB9EkfIHeuDaEniCt7ZjPPZzHZs7i/ak6jGJ7y0fs0tmtZ
Wj62hJufupoVR6984z7TDdHQTR5paXwusq4NlXDhHkAvtEbEppMX8t1mygihQx0q07G7fZ0GG9NI
xbjpZZATuleWLGY5+8yWRyQPqtBIdNgWEJoCqG0eOXMF9iVGXS1+vlKQAAE4uoXjjDalZfxbmQ+y
MqvT2FpkFxOIIxj/qPZklVJFyqhms4wwIjaeezaP5lQtfHzKjvWvQlJ625pjNkZ6kafa3s6GKj3h
wLIGvLtVPPgne1BEn4HBgt4Ssh3oFDH3QedhqM1pbvh0Ud4FnKKNkSWwGnFxGmglgw4RZ+vo21ZO
rOuz7xG2GPZd31/XLunDXU7oC50dP0HLK9LOxo2siMxg7ZHPPvZJElSn8m7MrQkkieHSXKW+t1cW
w8x8pyTjKRP6q+2rg8hzut0zMXmwvFJwDrxfLBzDjePk2oUBRCGPeq9ah2HwEnlPTSKic0kAUulD
hGpRlU9t/FIAS9x6hOhsmRygo/Ra4zs0rukS8XSD5TzpmIfRjdLwiFrLJa9r8paUnqGAZ0JrKj2i
PgDIaMdsIpN75yUV6xs9Hxb9hOqEDZtNZ8+GbxIJTviADRM0jA8Yef/7atT6U5G/FsRrXK+LtonW
xZdiVKymJd9WxSElTfsEKbv6aKy1PT2io9crsqcprcqy5LKlOY70waWyMCB4XQGYNoH3VSDUm/rk
M4uJZpOtDtwbTDcl+WtntplhPCIf+7xw8bz1w8p66UleOCQx76A1sVNCYF7FdxahqC+Wa2PUQu08
7KFOejdzbLDcxvNUPupZlj9/roF4gkH6jIQ2pH+xq/qT0wy1pE4rRscyj9EMoeWvmwNGwHThpV4e
WoqJiFHkcNEnCgy031Ez9ZTZl7O1KkXMhRqrCDrIIZ3pYFmvmNsbwV/tm796TT5/Dw0bA6Hm2nv4
4nzzEggkPp+TA9KFR6XPZ13B9wWBzktdqtsYGfTu90/DerO/7o50duq2bbA3IQfjywWwB6dKRlEe
hpaCtI4JzjRqSpO6TpszxsPNH8nc/2FHyvhXTx92Gsw0emBZlv9lI1sjCi9s2B0sri0DI1bMJspk
zVA358HqtSaAe8ez5jr+eP35CUYaDTsCEYCxI4pDC+MCDkdDL3g/SWqc31+PP+2zYeW7q6lI5w3h
uny5Hj25V64A24KKg1B5R0uaM0H041+8g3/qWHAUGhWma3k27qWvr6DK1EDyYZMdXJvKFTq3hhvX
7cPWJBeVNA6sOnNO5Y6Udvj++xM01wv86x2nPkAJjKGJaGn7614UFKc9dGSgHWw5JvEBp3twrsVx
8Fwp6lKyWZ35KtAgBtX2/FgEc/vBOGlNsBucJOybOs3Wxa7rNy22CbKOekEtZ0N+pfgNiLSq5Y82
NuL+qMUA7v/ouPx3d6Ivsreukc1H/2vv+bNz+s/G9P9X/Wqadj/d6D8Z7S5esEC/1D9+bVV//qV/
2OwcsNzris9WQtctZOL/RzjuoSlnSA6zDacbsxze2X9gvoO/AYbz18aPi3bT1K1/st68zya24bl8
mrzVn/ef6VR/XYdYh12wRSwKOhs1+uW/rkO1rnj9U3xN5JmglI4Huz5PpmR+qAyojgn6rb/o3X19
0TmgZyFUd8jmRhrvfn3RQUj0GuSCAxPQ7kbXhoGwgb+0Mq/B2j+/bOvnJfBMGJTMAJDKf1ntekcC
DXHS6QAXKttTXLU3RUNoXubZYkukAtQJ2Y0RRA3tVo7e9PDTM3D9x4H+DXX0dYOnUP77/0DE/6cf
gCuI5HGGDSb3+GuLEncZSpzZQ9taEhOJ/AMfCgA6/TDYcO8I6+hOUz51cj/HXgVfgihjvIMC/Qby
ckwmje+wB4bgOl8Ql8m3PDGQnPiYqnYzNGa4O81MnWKVK/JsEjmZa04soZP0pIV+tP1c3FpsjaNl
8hcEOQS4xIioThVY8e9sKOc9zQuaCiIx0Go3rcVm0TW95aADxrhn0iAuu7Ew7k3iCq57LNin0ZXi
xa9I90FAMMwfqEWWHZ3EARdXPe8l8ZLsj9nNdHHmU2qSSHCe0mB7TtEKP1E58xfHiSIFtT+jY3jO
t9BToHYPEpTgkUtFKZMYsJxX+JNt7YGtcpq6J4mIXjITvCobCm9qUhJQl/q8sQOSv8qEnQGleHfT
lIMFqswb+5C0LDID6e9fLNYElpt8ksiKs+5UKLO9kVUfnxblTXsAUWCo+4WfgxDkMder4RFRs3vH
3TG3i2S7V5tsf5Q7tW9zM/I+eAbP0FjPD2kPA47QB+5MK2r94I6YIr2xi09WD3HNNbTsgPZ1/hhp
GT/oHX9l1jv5zW3gdGJht49t0hv3qlzkNwLE6/Op4XtQIc7rIxIgSDGxq5G2H54ptPkkj8PGZoM8
1gNEk9YsbgWGuY0yEuKpzKZ7s2P+mBR8ecIE1XRyIMScfHBbtW+T5HVmLDCDSVPlsfG5ubMnxmhS
iJ8jadVdvdXBPB+FZGfYL+QlIakgN9eIi1u26sXO9dP20qa8CEk7Hd4LfdY3yO4KxLa6zqJhNM9s
RIdHJKvLRdAO/KcsiNSCsJ+NMXHGwaihfynWl11r0UYlOsE3Aefi2jkZOgHar6EoeBSHtB7eDYKU
Vr62jVaDOxEPAQI4bKlRpVk2TS+kHB8jOqQXr6RxPNFoZisxaVkdNWkc37pQy96oNJaLekznB3Ok
hKwbXoaya4sdHrj+B90ptok2G6w0KYmW1ri2EhEkusT1Uq+PKME4w/vccfZLMZvoABbuhA0obg8Z
af7oigE2YuLFp1IWT6Mm1SmlRL9K/A9dBfpAnieNoY2MK/OYSudZN+f2uxnHinRPns0NWW3Z/nNL
Y9vlsw2W+L23EXAgyeWhnJAUTSk3ClNwT6qzzSagsmxiTEfnSlGt39eZhMcHZvdZIzp5u3jFsoMe
3TxblTOf5ZaGUc2fMTdouR+EPjyPF1wXsg4zDH6boMNG+Hly/hqzBpFQu51mUaMkyPAvI02S34TU
itsZXp9PRD3Xx+iN+DSVeRW6o463pYFiEYJjoFybsu5NlK6+6hQLzEEzwLHvRgYvI9dnOIeuabWX
vYsKyqQxEBiF+0Ts/Ni/ZZ2ynzJjhWceBmupiZjqF4JYwNCMqFBaeC+nMbGUfWthUNm09jQ/oGpn
F+qiw98YztRFLXP8Hc+ho296RmP1ppl6liZVX6oGolTPE3ayteK616V2g+TmVnPUpV2JCoid59ws
He5gbNfWZeckd7ETX1aITiPd4yWiHZ4egRo9SMcmGaeM1VbZ82uGVGjLBvxHkZrVUasxaSo7PaYL
2+0aDfp5Uw34SxyiXmSc9D+MTLYQqeTZRId1h9rPOE1LEUTG3Hlh6aHYTQRVp73Y84UWiGEO4cSf
UIKf6Lbh1CjbetmIIG6PAAZLuscTNhA9cTZVVgzNBsX7RyKW3t9YTu3tFXl2IT6q27n2sq1ZacFZ
niYC6Hg+7tyUF7bN0VJkM9tNBefjuMzcSNrE+lGvNWIHvWYOMYb522bUSKy0fF5LwjLxW3oiNDVS
2EcnCw4qMe6sKg52UDvkOa1Gq8QBO/VvUowjaQttoEGXXLiHm4Q+9YHgdG/nGuNz3cTduaKng4FW
V8dkDIjqKwN0Mk7sttEcyzerGdU+cRK+eXzA/d2Q8plLzaknbNJtb9ljG6SJFnKX4NhG7g+IlDyh
6dl3BvbTVjGh+UuYLpVF8YQxrSHRaHLnPSJWdEaeK/yIiVWK1tC2UDRY7Q3VmY/mB7EBPFpsG9HM
IoIotxCIJQXv1QXIfXE2QhrfNqaO4WASMrLSlLdKbsl6bDd1wxM494ZzEm43PSwwNokwqwhpkvVh
LCNylYmC79zlRZS6czTnarkX4LOS0JDBYVqc4FgRnHedFYQQDTGNoqISpEeZ4LEaFwp6ORK2KVH9
3nhkgFIczHQ5km4kv0P4NGVJNtUg821GBwo3Lsb8u+eyW8Yqg/IsnsG3QlLYtSlZwiqpbpBV8i0n
J+6YZSi8N/YwRImWEDvmJ8ae7A1j61rEP/rDFG+DMbYvmqCh1YPe8LbqJ//SaJf5NPtQFmjxYLza
tm5XvdtJewnhyjsPpt50wWCP2LBKUjoQS6XFhZCLcRRp5WGNAFV9hgvLelK5N4Mvd0YPQMNYyrN0
TnAd5Uauv4uqqoim8mp3inToncelbYOQ/Mdur4zSeRqxM2Ayp2V9bpPB+VZZuatfGNIG2sKe2kic
p2DQ9QOR36gsQUVCOtDYDO+81Blem9xowr4c17pAtDfT1JcR0kvEvz7TnTON3HaG9Vj6PB6/Kj12
1tCdM+9uUPOSDEL0QuNkh6n2YxmSleNczWacHSCli1dTMHtC8wufi3ujbz5LpBzXS1SWxnLIHVmf
MztxWJxhvPpZjO0+GdeZkw4GLNkIVuGPuiwJg5u1+FYU3voOFJQJXqyLOEocpnCfA8k2Fc7VkmXa
rdYIwenSVl0ldYUfJXhPyfclrSuy3Um8EpO5iG3qcJOMha/zjND09Efx1WYmXXljlj9E7uV07x0i
JDYEiSGfm+bZ3FKGundT0VKWrQVjvTUHu4gY4JZHy3Pr87JbloOt48isGhBufZfT3KqE2cZR6kg+
7kHVaLc1MLrHzLSSq6Si0qgdV1xiSFp/RdB+t7SVzxm37booL9X80QM2ZxbkUZ4QlGpcswzWPyzh
NkOkJS7CMsrEE8JrQDoV1OJolrjdgOCoxzTTuXdGq/n446tu3icVZnV9IIidMIIxShK+5Q3F1pOQ
TCzkvJa/gds8ef1UHk3JKViJbdz71TR/+DOY2WlBhF5jIKCpOtKpRA0GgBc4bXkszKC9+f0mwvja
raAXsqJ8VtMx0mMvWPduP+krVGMhPMjb/mBnVNuwtZVzBaXAZO8/xqfZpghLMcHiMicLyMPxv82l
Yx2WvnlO4pqHobbak7SG+aweRfsdx4V9NWTm9DBS5e7+4seyIf2y4yK1FP2R5WJmZuD+5cf6Hnm0
g2bJA6wWPPGydu9mwcOt4y280vBPRiz/3FSDrIp7BKd+pPNtODHWbl5yQa3q/W/2zqRLTmPdor8I
rwCCbppJ9lm9pGomLKlk0RMQ9Pz6tynb1772u93cE3lZUqkqMyH4mnP2YcVx8+9/qL/MXAJaJQRE
iDd8muW/NJtx3/C5AAE7lqXdEAMU2FHYMoK/LiMRzVr3SchxuOxm2+awj3qqlgxNyQF+M7eGHPLH
bJTrwN6F2xE56jvx696D78b1LuiaBemQZs+PX9AI//1Pbv5//eMvnz6sHZunzz9/9vDschXHRncE
Bt2co4AHIa2QV22brNEPxVrNLuRIhAM35RsMzZXYVnGj9Z3zH5vZ/+eH8ZChMrygqV51MH/q2R0W
pSD0Rn2cMIVvZy+FKgFFaoaCiSihTiu8oYnt/Rgs7FEfoD7DtL76Wf08EtazSx3KJYNoq7AHCnEz
aEu+DnVdwQiBiiFEScyShORyQ85pNVywy/qnyDXzkN0seJaJG7rkKDnGQercCTY0Oz2V1KsFK2gK
yGVfTfYMNZpqXjf9SKg7J4wle+NxiLX7hK9o/lGirndwfEpMcHbLGQtsjLoX4ByBTRxgMOWp2WmW
6UvifHXKQWOpkHqWnMQftfpULc0DZq31TAnYRMDua16CkpwFKVL3Sdp5vbOmqMbJCIkejC41qMnI
IUYw/wVJP2xRJpPFG7FouXvuisUbSEAhwf15TNGtG1PbTTsnzhNM74TLExKLp7e39daxOgLMQl5Q
ZX0h09vEt0Je5Mkj3Do+5ZQ0IcG0/EZEQU8GfAtsbxuR5kH8qUPFfQmExNFe2FPN05iaHn0/MnTS
YnjFQFDUbuIQRr4wUcoj1hBsbSjyaafFke6bIxY4zLPIaDWtynS2LZ5NvcUks9xMmsbNT2T9bc7w
yukUEjb6A+7tfOTuWDoaiqRy+y9dWrx5mv5x1Sq++mNhp6Ge04GmkvcuyEc/PS8Lbz4PHQPiJUBp
kwfHQ24jFoECyoXvOx0WC8dXX7HGqK9yNqkNrcJCl8s6f293vr6nEyVUoBHFhi0OufdFRVxaSS8z
TaZ9Eki937q1t2PVx2q+7EjnkksxsYcvxp6Ak7jEmA/BLau8dTyceg+lrfsvAs33zqos9dVpdXoQ
kg6rNumeQ10tPAE6ZbbPVsZAiSjv+rbzUm9V5nOydVHlh7bf0RlFsBK8rXIW7hG4LxW7K5M/7MTS
vH9gq33IPxvcs4CkUjhBQOibc1M3TOXYBAabKVgfoUnJ0e3MuMILTHIv4+yRejAyZmlrBAqxCdAl
nb3q6hJVc9A8QA/kRMKs9XF9+ZI+mghZ9DbrBChgJ3hbkgZ19IiP+uyDQPjhc5cuO2g69Svpe/fD
5NXfgALQbgsnvjMr8L8Yy1zQEvyjlbEWzutPPeE6NTd+yvp8q4r1M7DHAq4xt+q0PmtIUR7DmmHJ
m9NM/X7SJSSsTIwIFoaUycjavKaToIFPJtk8oFLhk1EZpcjHs5hMa1b5zHrmSw6nD5y0Hpnr2Hi1
Gazy6hC5XxasdjfTwHTt4zK0JkYwXN6NOE7ItW9kzMTDbufm4WPiU9lcPuWI7sE1mZw0kNFPRcX+
oSDdYFv4rn/tI9fZfowHjNjgbZANnS0DR976dZC3pP68z2sGQmOS/ND+Mt8s3G4Vzq2YYmQkhmDr
x0yvRD3ljzALJjahLBboUyjJenRl901P6HsC6ZrsUFa/p2nhFQn0jgxxSGvfqgCdhBWtEPk4R/pe
94baBaQ9HCoGd+Pug2kVT6VzZ+Wu80TBg6u9dYf2ucs0E8FF5s0LmdUMypxubN5j4P+7VnTz58rg
No8sXZyMdbhi49BdvcJWdP6Y1Bg+tYXP40ZvqyXlXyothj0NvoqdbfLtP+Y3Hw/sacVQViqRJ0MY
P8PHX8tlb429K0qKpaYV+f6XSzNldFlLRkOQwKNHRCnVtVZWTpCR9K8+9t4XRYj2Edg8M7V+HSeO
pZ3cDZJOaxuLjsPdAFEKV1+9sQhB9CEaOPugd/eQ73kLE6fR76LC2DnmOXKLlvZp15I+dewy7un1
em70egy3sIEhZYCJ3gapR82ba76cB/p8SW0KPggUzpYaaX0K0KC9mT6XxMrh/N43kfqamFF85/WQ
w0y9Xj+5pAHgJNoULi8nWqdfH+WtHzAhjfMqfyzHgSmS5DHpeqb16ePZQMCtPvegxu88jnzmTgxR
EVvIOy82HB4VJGlfm4CSqJlz69OoAXkFpWR+pqiEJe0wVIvM/FRjf8ETygeJqL04zYWorqzsq6tj
UcSSWqJ2CSXCa4sbvsZtqCjORxDbloyHL/NImUzysH8VqrA+YavhsOUce1Frugpi6OjM/ALv9ToS
HLo1RsCqo3NcJWOYTZQgLadJvaXNyaFQT1whCrxL39HsYPIgZw1X7bFRBTfFLAb1RiQAA+qRmTF5
k7QKHYWz7a6hMgyXdzzsuXg+jtnJ491gcsQeVsn4ma5+xlFqlWs/0U5MoTShGpqhzecaJ/PRWEZG
FkM78GYKjrdk4D7KA5unljvU9Hg215ohosdpZF5mFVMJRUI6zZkFLEPE9ajEf464B5LL3eJDq8Nx
7TD1Mla1RMDzIWFkwj0Jk2lbdd58432kBDRe/7NXRdMB51+xIWWLGzcNaELqQtXf0ENTcjQEY50y
snE2aU1aJ4rNt2FweNcWz7BPyMq4VcB+j0xABN3QMDYvVCWZxFtIOg4qHhVQt/QO0aqG4JBFXTSA
9Y+oZgk7C4eeD3z2AUrlFiP1j//9uDHnMuMRY5i9fgeHYzzWPFRAZ6B9he0978uEGAboV9zQKRVu
7DkcMoPDlS2xAzuYjtPlpnYXOrLRw76KFL+Xi3J3SUsD+zEo9tr6TVp0poBmyu08NbRkZD73BwYJ
vOLx5BXZCOlCvsJwScDAUVh3DFR2PebKGoNY75+7CCLRR+n896ryP1hrVrk/a65/Dbm64NDp3/N/
IoL++kW/Ma7MnxAjsIcMWC666zrytzzi4CcHJLEE+Rl4bJ5Wqf/vm0oe9gEyb4EVAOoUq7jfgKAu
6006hsBB4OEifvmfPDXmnzeHRDqa5FGBykIq8Nednu3aCU/ZKD4PbLkT5L7oVkYzXvY2sReHFLv9
eUDfbIzTqW4kqp4M7+EjCPLuqL0ScWVjNgfR8ZD8DytNAJd/an59ixeHfEhYriVN8Wf1wtTCE8nx
K528wanVXRDk4s5Hb8bPYEQODQMxeakpDbLqCFDsYhssRT2023IK+ui7X1XmQ2s6fkPIx+yV3vNC
OMTtnDQss2TSmq9lQl6t3hUDDx0chgZJDA42hLuydTCuMdnpDP9IiieZkOAPcUaaxSjzKVTSy/Xn
ZB7io5qMMhvROxXNI8MqtJtMbRFnsQ4Jzr7meamsOdtNgE0bv0/IPAxG375HAtJ/DhTI41E3hJUH
hVXEVNdZ862cS/GIiBMkwCCxkTLPU4Qk+rmD4HuIMNeeO1sV+Z5FaFHAbWRwWTVtmI+k2GBt+ILC
1jjodNFnVFAmRE67fU9Fou/oqqbQzdqLGatzrdz2k1el070ZTPPBa1El0rsM58kYjDD1FqAlRZC5
t42052sVJ3sjzXLQer2pHg0ZvAo7IwuPBFPFlLDA0hpF8GhE74w3yEyMh6VHvLv1iATcjekwXWNv
eRJoee/0jI5zWoLK27Sja8Z7PzfkN+AXzJrBckK2dySkR1Ju3Ufh5/UjBFp7y84LwuSweOSp2qyP
buyqaO3PWawh4VCT4mtudnKOLFwHxfhpFmLaVIldnSa3dkBwltW+hjmWbxkVo8SzhbtbKs88TnZU
swkF12SvuEM4JUicl474gyZ2H3jXm4vv5iS3oqM/x6YdnAMmNucEklgcRpUoXurObD8pT2U/mhGH
HHwho35qAOXf2pU1Xe1BeN9jL3EZFnfNrmx49doaOgRmg95ZqQIYyvsu94z0wShgBUu+5lz2G5ik
07bjSgPoAaNJeMN4G1gSkM7Y9jsK6uAgGbPs2PtXay9j84I6+xFaEWgUcm4p59OESxpKW7SnVGrn
7UJIwwucYdI0p8LYRH7Q7xyq4a9WDKqqzOb5ZxAh0U1TJjL0p0kfJbXluKXSc19Jb1g0++7EPFmD
m4FMH+0ZAkm3VhWDAq/AqLkFBmY1pYeilmBbtUG5QXRlXJAlDg/N+ORMLXI0aRQdod/avAS1oxw6
Zcr0wVs0fRCUjmucu9UFugDvHhlgy1YOGUO4AYLFTELNhrGwfC9HORLnwNrn0zLWzHwLWG6bemny
G6SQ0Z7EtGhL9NR6d7E3k2xLZDQcVvkfux7cXA9eJVIHE7VyT3mnPwfJuHzzhmXaEScpT4GbqU3q
zgHRQaahyAD2xtchYTC/qX2XQr6M4WGEearzgAEztFd8sNp7qyIv6EOKZrzTymRacEuYMoHbJtXU
pqQ7RNs5QOW4zmhXLYIMeKyr2FVO2HKIlNss8os7RylXbwZIt3dtIccHVxOlDOwpQag6V21xJ7kx
EGCQF8WofFDGXrcm8K9aL+6ty3FwKenF0w0m7fJL1FXNY9pDKQRiYdk3EU5nEjY7cMie3Yi71M/U
Jw9cbxGafSpDofhzl2s0INx1Ts7DAlZjtJIEC/qYf8YxXH1ibGBu4xnAZ1mP+Y7jmcPXafP8PcPS
WG1YAlc5mV7avYdqVhgvtR0vIxlKTfBo2cwldh4hxXwotXb1Xooy+FkzeTvPpTm+xn5SoCE2h0cT
xeVxIl15YYCNUL1XyVFYGZVw1yTykgRDtvfGQT85tloyMtbc5AH7lPWsWDM8erCyzGOLkutewoag
Eps7kE5YM9o3NQt4eNKsOB30nBU7NL/51wTWK0w8RDo3nV+yBKQfpG2YbX9l184dM9epM/LQGVq+
XRF3ww/O9+CRxItx33hu+4YnhW8Rsya/Ss7mfTaDkNO5Ne2a0Wl2nA3TCcJT9DLkg8kvXHSc89zk
uW3jomKRwpRlSdDditKqtmjHvSvLloBUo9lK8o1ozeYcTGManYau6S+dT7bR+rEdDT+5lEIb4JVt
XuRgejucl++ZLcZw9CV8umayv6RmV58y6vv7wE5Mvmv5Tt4WC10C0+07YoquWcTRTyjMFe1mhMxB
gaSAFek6xoSSpDSAxEGTqmuZ3c6O8g5SGTVfsEzWHRGNfKZj6o+3pIZAQbKIXILmb216zS8YdY23
bMybB23Z04VWAaogbWz1yqJreB9QcDOJcLxQlwoUBXXJN6zx6p2r1LG3kgkpR0fmDf4O+1dyRTAz
kKHj2/pi+w1UGsdOUG1DGvLkDizFLLF/6cDez9pIIS8tvfjiZl1XsVFr8m/MjVj8EVhuT4iEYysC
9mjMC8SYDvk0S+zxK3GYxQJfGhoYjBOhX9M2yb9QwvFxJV8NmQ13hpCs84X7lE+Rc8iyMibiWmpv
2Vak0d0AD3Q72CkmaCEQHCdKLPU2q6jbd9jP4NcKPq9IZDP+Hjur3mwHLb8h0uG7ZVY5+hHmXTxE
dQlIrzWvLccZd1E7Q0RZBmvYUHdZ9QZpd8QF4ln5V3Sxr61huqEzI5ckvDGozxmR3d6Guw72jT2T
9w3/MxoJjYLi+DgmortVWTY/SNdMn6ZiEACAWhPZj6az3CMIf4yDkYe14zs3iaOScFLcYtcUI5MT
Bqzr2i2OGhLjnFLGOxxdQxhls/c+ZlPzzQ+aetjA4wnOHhLNtcB0LA3nCmXsbC6d3OhRL0AesCdt
sEu4V0DeC0yrtABbMRmL1wC8yhjqmotDHinnCPvfCn0foplMMx/0ZuNhQMAiDz0P/QfuWizbgmuA
9SoysfOQaZ4EwLSr5siWTU4h0pYk4tEqqb9UYftPzDFlqBoP6qIkFufiI0Nh/R3Y9cEHQp/d6GTO
J2LZvfI2g5r9hUVC82jSw701kZ8dlIvNEntPbrxLMzLOPnr6CoMdA3Wwn6WwV3YDj4zGI/04LWvz
3oI1UJ79Og3u4t6rfwQVU/kt4Z2QLP2sEDjLCFRs7d4VCIqaxO4urj9byv2lyP67rfsPbZ1FI8au
7V+3dfc/V1U7F8PXKv36TyrUX77wNxWq/Im5oY9qFBP6Sj5g4fRbcyd+clZNMvJPbNzwEtg1/Q5M
4LdWgSgiffou5w/NHQrV1d/rmWz9iA/Fav4nQMK/AyZY7l/k0ezn2HTSPEkPb8SfnetFabdLWYv5
6HhVPmOPASoKV2y0by0sqhj0rQxtG/pDXe7Hzm3w6rRan6SvTEFFqgG+JoWAiNW0HV6OBLs6l2Ue
91CY3muS6e/GlVVezmSny7SfzA0cXchPpdG2O7beOF3ArCKXslvToM7GJkwGZrROhbJkQQtnqS9E
derznEFOJ3xF7DxjWT5H1gqUlYyEdxpqSbZLVvI60bZAEhlQsqIzp5XN/oFpzz+Q7eoD3y5WknvZ
T+zskupIH5P+TORD/D4ukN8nvubFmVXWh8FKhk8+IPGmx+KAlPeAvTycP5SAK1EeCU9xGVbKfKpw
YA0j5HlzZdBHImJtqDrI9P7KqM88BsBbap94O60Me0MzJoM6hi0uqEEADyvt3te8zaYB2nHTW4k4
V6jkd9VKyLdWVj7HSbCRKz9/XILyvluZ+vhmywcmv+o+W4n77E6ltRlWDj/L2XqbrWz+fEy8PdwC
0W21X97Q0MRiN3suQH+d1wBnKkc8m57XXXvA/60Td09mC8fo4OsIuJ1FDm3NUJG8AIB39pepyK09
VYt/INUzW71wUXRD+lAazraAk6gAqDvUPo8egstsh9rUOdvGKH60hlvtZGk+esN9GRRV2LLgPchY
3Mu+TxXaVstew476V5NA38/ki053Q5s5DF/dnbE6A50yJwSe5uVgV1NxDgodXYM6qx4c0cmbXFrP
6SjdMFeM80DezzBQ4+gJj06zcw2nPI6i3ApldlB4s+wRmY+4643WCyMSd0+U14SXIL0CPjhukx6D
erSoMgXuqKJjFkTOvnfL/AcZWe9mFBh7JQkj3iRdYT5ykccrX6k5IbEBwFwAlzZZ6IQ5SU+hWzkP
iqtta3rBRQlGi5gr3dBI2hcsNgz8JqBtCU/KjTP7/JSwMbZxH2NL6c30XAyJ8YLKPT7VRdI8OkVd
38zUQpBLW7g7RjJTgSMYL6QmFnpouG64bEfc2LN1qCmCNj0GhjATEtBjDaRyB92ePLaxW8esqVTx
wcWSH5uf/aiY0n0bmKMNe89cpItLc0zixH8cXdB29XY2AIs9WVbujE8OjkRHbhyiJc0vpuRa2Akn
Sy+uFt4DwaNR8jzJpYTUZuLs37PsZCnEcHfm++NzhGJqPfPwhNJXwNoDBx1RzO2kqQznZQrsKjsh
ZGZYWVC082rIrZXVQZMoODwNaSpH0mDSnqc9q/rMZvOLuuQ1p0eDjb0MeeWtWwkcxHMNLSocWmvi
ZOvTOH4tseWtWD+EJGFuqJLLkxm22E1YjVhRmOnEy/dZ78VhwYPcZ99ud4gk5455Ks4/tJPeL0JK
3qOgRxzWd+qcAhwn3bOK8o5asXKj/JQJMFDVJgGAFX2q8t6dt6KxEWZZHXJRbixz2v09gP2v2Eam
5/N8/NdP6htVdV+rf35I//I1vz6kTSF/4knrQnlbYSM8i//xkOaRiI0EW4PNIFXgXvrDQzr4ieEr
f2ShcnEQuSDP+I1qJElr4jZEviEcx8UK8b88pOWKTqr/YKsQjitck/wnKgFKiL/gZWrYb0zPZtYs
dR2Y4MBKdJdjwi7YaQj5OnoqtyuUZzHbhU1qE0VtYRwjuzP53kbQrTfYL3ki+CJpJuSyDRw31Xru
+0KZumP75EsExPV8VZAbi+d0kc1VtYv4ntnxhOiqz8nXFMQsrUrwYbAPqYEF2us6zzq1TTAwE7RT
Pd7omkM+6XJI5XhsYenNLsJDAD1bs486DjjjKnoEXRgufNSXWbVYYTPrt6Gn4LcYXJ7kMIl5OxPg
9DNz3x70JVKwfeBHCXL0sQJbJ90kvSkGNZ76oveOhu6JQlJlBh4sraaHoTEOFgmyobICVDCTfUgY
JQEljdX6U0Eefp6ctt7avQ0VmRi1JDBT+DmLqU0TfCAj7rBXRUaz6NnaoTOrViEKdLt2uxgRvLMN
nzzvslh6k3FH6hBnvbT3aG8z97KO9955R9iXY2WOGDy59XLqtGwNefF0POW7TOM6YTA11Qftk7KI
dsUab1g8IfwkvrSYTVNUe+DV5YCbQzKAto9ZOiWqQdSc10PvXZYePluw0MeSVjHtEFj2WcIQK9bI
109mCch7uJApDTajY/TpBn5+in3D82r2RA4aINsyH9t2nu5BrxrTdwatdfYjgMD7Y0ZYt5Z+VeuU
5hO2VXPvdqmn0OJ6kfdSI/qULO2D4YomNj+7oKB5o3ROxzgXfXZK4VLaO13kD6ap9E6kYBWiJB/v
1kp6s1pcuSwBc4YzQXaQUEzz7Gc5scaEz+xRUuaHHKOJmRID2bm9RGFjFFaYBjqptkXTxWffpyvb
Spt3e2vRth5FJSD6FfbsnMpJ6P0SLO1XZdXFu9U1pr0PclbRG91Axut8JmebmB09/HuedGj0wDdL
Oy7OWQm2+Cir/i3JJKPXRUnn3uAddIB61/FbrKW4ALIo9+BijAPdJCEMfLubwqUFJKhmeqhQ7K8c
Vj+7o8XzoIX41Hq5JfLLyj/H7Gy1kEwZXJ4GVB23KbAA+teukFfXz5ZzFS1wCNHth3mffOVnJNuB
xeOeaOxbN2n7POylexWe174kUx69Ebga7EmtGg51Zstd3lD39aZXf87a5RY9uvOwXtl3kdmK0BM2
VJjGJHgYLCF76W7rw8Ld+2ltgde2a/FDmbO4U04ev8R1ulx0I8erIu3p2PLs38ypGzO7GPJDlALb
ASkO7ANkxQHJdfAUS8PZuLZvXREjfllYkFR2RhwGoOsrwZTOFay6cYRVMD47DaIBoqunEey5bb1i
mgDz38+LijdjIexHFj39zqxa+4cBPKfcdrwb+3zJuhMIknf6l4C8kAgZo9HPlMT54Mqn2h6Jp7a8
Qb1Lf44/AU6OxQb4hPMNEjA6CWIu+Ddq41T4hcWAocaI26MXGAWA8HxiqOrjmsfwkk17u4r94+S4
SElQxfkbXEjZnvQoxqte36UXM0j6T4gIoDLy/nxqsbhxWQPPtmbsNszlnDwKjgarVmgAduOx5DGQ
EaEk9L9PbpXcB4WfQiRT1XfCkYOwEBjLgBZgGNzNSiJlFyYyvOyRMb1/miEPUEjOzhMj5rokE3u2
8Ora0Xbs4FCKzCSh2yGZwvMaOBbFwMneC/tNFTHAGkKUmWWYMoNS4TqvWIyD0IY+8qgmKN7S0+Mz
QGLmMnambqyizlucXNM7Mm34+Jbd/YgRnW9ZcSC+L5L2MEnLfrEIgrhbTAYTA7q9+7ly1N5k0nlv
aV1fAH2IJ4+E4XwLhSZv9kq18a5Vjfjq170O5dSrRyQeYInmMSE6JusNpqxd/APSqThWQ+W92hZm
FPpC0CkLR842wYzrbtBsjGGlOPn9ETyz5w/ujdUsNFWOYe9lbFqf4yaoLz4D2bMKdH3fmEyaukYM
vLNBMv9M4nP35JAOkOE8jrBgiZmk7cSE/RxNjbsxEcmeFj3P/VZazc80vVTyNMHodCx1Q5xCtkV6
pa9LpcaHgtjAfs6Dm4YIjpTha5pEqCqM/CYRZhPCfM3einZAdtIW9Y1X+/OTGM0W7gIOskeJSv84
+N10UlOUkmQYSfQIKInu9FDnzyUcq2dETfoeFG6EViRKL/3UMHIa/eWzqeW8S4TKDrMe5l2E2RL5
EuPEUPJq1RZVjOhOVbEMVMhe/1likJ2ZuLdVaKSgcl1HIhESibhvWg+hqOdH6lyNBmzxMh/ni5PN
ZQ74gCbcV9LmfezGFznBtHWGxD0wNCd9hsyI5Wympvtu8e8bWxVV6X3cJSOkUBE8z4tDyoNceND7
uF1XhV2b7t00d6/oWOtPGK/wJxiOxn5CbBxbBZ9tTt8ovW9rJJd/j7H+K/DnOjimmvzXxfGFGfXX
9o8DrF+/5NfaOJA/OT68PwfDwipEMCm1fx1gMTP6iS7PwsksfVQKa9n82wCLMdPvaoSVswBHfK2w
ET78T7UwWVl/qoXRNUCn9MEsrsQI3N38+R/U+U3U+UUWT+6FihZZ0DopQ9/FuTgSF9QaNfeCZy0R
GoC8tFV0q6oZ8ax2hKGDcOkQmj0VnEZGeW5b19bTzlgmLaOjH/Xod3t7QGgIy35BUJxQ9Hv7Ug9M
BW47kadYnmbLGylAmGd0MdRfUq2ug2za9zweHzqZejT6loFeMXG9fUEQ2bxvGyDY1jI/Gf6ymNel
4/m7bQKzEs2GyUy2HCxTg06vJmw126xlQ0NJ1abtsUAR0NwjZcifdBMFr22x2MlWt02/AqQxVBC0
oJNop+bghYGQVHyL2V12E2qB9MAKR1SM8yv2DSr17/Kmcl8bzxtDI1DjWzqAjF6czturHv9yqhMm
1AgVCVRSdmKgWGVtc8iXEhkVUQBvbouF2Wpti3hKlQbvKvDfi2m+9YWmHAZ7M5/4JboZ4O3dpU4q
jtABzV2X2WtmqGCWwqyseegzVGxbMc8i7EYUYBt0TwFW6F4hJ5CRO4N7doYjodPlfW/27ZcpKaOT
Rf7VYVm8+SFgy3ymMmMFhVN1YkcdYflNiiz9zvXgPGSYXe0d22bjLimZY/Ek18dWTeZ1ZM35KVm8
9LD4vbpXKM23wxQnaguay7rBq209G4okr43bWPYdAjiGgCjKtiWhWaTcmssFcPY8hGm/lihWhbg+
GeAoGxFVw0jMKvHTk9rOUbO8GXNZU14VhFGmzYJw0Fre2dd5eFLN+mkRc3TbG426KiPuS1BNxnxH
2Iw7mOZ+GiQGrnzz23+7nJ1+cmM4Vl3321SU3gomG3Aa6nOGhQZgZRm1Y6FCj3irLNhb2niELuNj
pBkwdY3LTjBQFe9/jxv+q3EDaIN/e6Le6Z9jVf3xRLV++ZLfpg2MFAgIJzbQYkDg4vD4/US1OG0p
lFEio+AS/K3fT1T3J/YEq8Pngz2BWOwfJywMZegqTAHRYEvArEjB/oeVADOnP52woKJhJeEM5MR2
OLb/dMLmbb/kQNvS+wwtZxZsST1Ed6LRXNwFUS0le8AGgoJC86r3kFQYqGzGIXW3eURfPt02TDKg
RdKRbNouZST2mPiFUUzPjg8IVKDcJUqkHqr8iEBCjPdd0YjvIJSJ5tzglE79rTYTnwAPlhHM5FRi
5f6AY4zdYYkg9LwqLH/YqGHZBxII/82wcuISXD8+e7lsNkrFBJl2XvFIvRsd4kUtoR0U4i7PUzVs
K9vt+01DyGnOrLbWjGBtaXz2hPHNn9wkLB1mK+TXeHRdQ3oiWyK7EiCYrhqz/m1ktrCT7BDcDdyz
5FHjv6KQVNN8P/REQXHSs1Le2TWveOP3mIN3Ld6EMBBJcmlYBnDkgZWJR/dbOg7d53Zwk+zW4SAL
oUp5d6kWjG9nGn6WfWTYsIRM1uCuYArITUFFR6yQw4Y65JOYX6IZFpkhAriObG3jJ0/aUbBp1cy0
F8ThcErdKLks4zS9sN40HYa9kzjFaLV32H4xpeMSo8X0Ohfgvsfg6HnWkwY/0mTt1odqfDbaSrB5
dqjdUVgtPjy60evJZZJcEhl8CDQ9JJgsIbbKVn9g7187OjP3nleyLvjB3E0hK98pTEVPNoPQLruf
LPnh6UICm0vzY5vKfj/GNivpNYcXCYf30CxywtSd5HFozZ16QEXOCkiR3yXKxnyA14MMfyjdcyRZ
7260dtzvI7OxEDlCf+uRHYsSbVYgVjYx8EtQsxXKBdrCbL4RVY+j+mzlcvRrlHks8f0dbwQKCArb
qr5Hvp+o0wJSX6JPSueYOa6forfpy1byHMkxLGySyvR9GjdTknkByTG1H/qWML8NSFrvqawrJsye
QQznF9hy7KgdRSM+JwGNJUYgBUNkmtagXitu1TnDmh1c3ZqBXdl4qJSzwss91vZzaVwHBysddI5J
3QJ1TK8DSsOLG1XjV5yxNOd5O/Y7IAI8gSHIsD9gmVLpjQEYICEwEpzqESsSuVCdiU0asNjqbxOo
vvZVnKb36cSafZs0A1IhpaOSOzvyyY+x65l0CZ2pftzWERzr67KkfcPoWtpbxWDbDmsQuuYW97pe
UFxWQXzvIpnCfFv2pXczLeV4W7SOOOicTMQktmOG4MgxycamHwoLw0tvDQVBBNliVCSsHYSrw7Lw
xxcL3eChC6YmPuNsfSTmMVsegt54J46q4p5iADlhTcpm57ZTrDD3yH3Kbh/3s3qZ8JTJjT/3yacF
Vbk6yKjW1YHfBIi8hj92R06i+Uk2waROLII7PNFkcLuHQiQW+ukssk+2qvUPWqLPTo8nhTjTdnka
cmuojyM7D1KhgbaFfm2YF7ttxc3CMOcBp8HKBpRBhiU05jRzUIkzBW2ywzLZ/pnEszmnzzGm6TqZ
o7p4dlstId8pP/iIQ3eFGUdQgvms1B6yQBZai7QfjBoV/97uEyzSQWZdCDuGlexnQGaNtF4dxgnw
mHphXCbswuJzzmWcfdONl33NRGd8tnUxvLZiQk6Irl9yr8kJG2+22LvSdI3upONYbgu7Jw+RUVOs
L/wFSaKPURtYWCy3nqF0+UuZnCl8HQvVOS69Wmwy8twG5AdkQVpshOD1ujpmuDbUw5HcQFvtoq4c
YypKrIj42Ku6ZyhSRcUnc47tL8O4PEsu4W6TthMgMDQO1tH1R+8B94gZxl00h52VNCePEaUgJh4P
bmEglgeGOE6P1f+xd2bLjSOHtv2V+wPowDy8EpxFURRVpekFUSqpMA8JJIbE158Futvt9g2fY7/7
pcMRLqlUkkhk7mHtqLPP1LFwYUqSxsb9CEf0fpYz44O+qK1XIafXeJoGSCduOrNDkkaFHw6DLrtV
j9bT30OjMM6zMroreRPWn1AXpvgRRy1qzRWarJrVvrQ86TkZjM8ojo6i413jTLrudzLdf4MW/0fQ
wuCk87+ivg71+Bfv5vcP+ON+qv9mOCDlMEXoa//9JBW4v7k2rinwJAJNJrH6P09St6EKw+dh6N8C
FATe//BtdHwbxgJ8rrQ+qDg+6j84SdkWx7W/+DZLdMO2CJLgIC2Fci7I/3hXVaWU6Fmpf9RFOd1p
WddgMZj5dbKc/JNBOMijEfQZENxOHPNGEeVnyyrbN9K0XUOfq9MurM7yukoaNVyYkY6e89mM7DuR
TtPPRKZZfFggUlEYVb3FBCIa2rbHoN5EjEs/K9pnj33bUFVqFUmGY5L5xefAmsppEL3/nEz8znMI
IhmAOG6YsIZrAknSGg9JwIlncIZikyUW41685SByVaXlfnLHL74q3TvERTGfM2o6LzIV9jWPtH5e
U0ONfkkLiZCVxXvWYsDFqCrN3uBNiB92FA8vU4zgaqqO3TCkWF72sQMGq528S+MOpGknZXUXBq2n
+9lrDRbEkLt+eaUGRabKRkbKhjI+D5oZHVwujy50Yp/n8Vhb9slMsjyDgT0bFDdHdPS5iat94fLe
6gxRQrgARyuErOLvOs9hd4x4QfGkjCR56J3+AOK2jvfpWMQcGwP/6HDz2uk1uO31XJYu04ExFGBS
toWHlwQXhQCv2WM2cyJggwe04Cc5F3pzhIA9nWDM0N+5QQvWOMrFsY/yJaVsuDRLie9iaEzBXYtf
veI5RtmP1TveWVQdpIwYe/118Eqx54Fe73NN7z4SLSIGEaQlV1IbY+lJFKM8YnSivXF+fKyDopD0
G6riwcCsoUhImfGBgHLdswfqDa8FgM0Vror074yk9pJVMi/iexTT4CDujvMVl2O2KbqqfaiSvg3T
ib4qfhcsHBuFnbA2i15HmdEPXLnJFF982fyCR6b6vS5nwbKlb9W/cIYYn7bGuRjRHGf5s2qRRfcR
5stz1E/ZYbAqsZkDlVlQnt3hBw6hf3HHduBJWDlbNhNblpYtYW2NOiBlOKXG+DDLLs6ehZ5H0/A4
cwyqi40xa1LuPBIFVxz75FKaAe3kT366JhpNUrYp39vJrhKtO+nounV61l1MrXOMR7cuDQYXDVsO
b6MzugdfLQKyz98RLdGKYn6yuynejDRWOYUjDVf7qGL9VGPdYFXxCg0H7OSjksxKd2Ve8vKmNK5o
4jao5iuvMnBWAoTWTm9KNnyNaMscu1ppHk+xlAIKNyoLqFZu3BE2N+5rnVHriUlD7Oh9gUN0mhtW
R6GXkU7QK7WHhsb3vZ8mbICBIsO6YrttAtAl9DNwZuWuu6636D6ABgImJY9m2ZablKAlm6bBeOoh
WK9HUeY74fQ9z2Q4EHcuYtIRw7S8KlrGxLJrl1tCVsmrFnSPc8ILM6e4ABT8O2yPlVv4+afPIWKd
ufSB6zTrvmn0+M/FCNq5q6A5wPs1niCC8K7ll2SVg84OUKcJC0UL0DYbWTofTJYthz6/4KM9B/Rk
CavywtZqvE4ZX11skk1ZG1nI9hgR51RnCm/qCn9Per0MJy4DfLfr8Ztusd+lDyo4eLU9b8zChatr
ZubVbfoO3MtMfNdunYPn2OXGZS1jCfJ2/b1DUWgjAAGeVOnML9xm7FevZN82wf8G65ckjH5K7xuy
aH/XjJAEeZPqeE/x6oXKlDqR9lOfiZ3zyo/nBx1Tb5VWMXoa7YEvCGn+HnnJ3vcIVafR0KDBx108
bSNqeqGsSCKNRK1CLj/ifGtsem3p3+VM8dFChsQcp8N2isp5RUdCbsqOUBcvwyp5HNnk3EAdqOi/
xgXfbRNWQUsTNAh+plxU+J7T3Bf8EOQUJpFWnVJoMg+MWoyfg+5oG27d8w6Os77R/aZaZ7bX0wzw
y1cBIO+SyLhRgOwq+Zr5ztaEQHF2sPMfjKEn4lXE+jcUy+JXp2z5RpTMfvLEVD0C3IvJ6gp9WyDd
3w/cesm/2ACfi1wj++9T/QytJO2fUtuqjz5dxh+cfNXesgQ+oClYATeabj9pjvHQdU7O9V30vKpG
9RQbpetzYzTSsxyYC9WDaDhRhMD5TTiUMeGdU7fyecssKMoHXbZPEQQvGjg0dhwH36OEYMWsKUvT
XBGuno96wZZjmWflOTWL6HtSzTiSZeN07wiKKaKANqQnkzrMvjOZVuU+N32Uss9DYA/zNwv3nOtQ
xvR0UaQkvzzRfRfwg05zEo0ATuoB7JKrE35zRHJ1gJ8/gVQ0t3OdNWtEaqlCl57AS4OHerFmF8p/
VxPO5o1J7HmiTz+SXBTfrISeGOYjMaERsFZIfnPm2tTLo9PKR67YXfYQt5Yh5asuXGYB2TQAGai/
Ki1mPLGevDZ9sR0zqiQUW7fnSZTreNNzvWiWldWXG/RuqF8YjOWm0af505cYZVGuKsTllLfgBK2c
ZHa7gMQS1e9I0H1DShC7lCoZqws0DPhRFuu+qopHbotyje187Cntr4XbpuF/9cZ/R2/kZLuAX/61
g3Pg9wx2cvePiuPvH/T7Gdn3KIRCZSXbh+pIrvhPxTEwfnOIF4G6oTFqLpTkP8/JJv8XC10+JVKP
L8LmlP4Png409WXhh2YoaF3zPzknu/b/F0I2OB0HDmkq7o0WXde/npNTN7WzwuiS4yQM+P5jU2M1
Ljn75ha5V0v63mYG46nJIX0weuKkUagPPnXFuJO12LfgsthaWNL8uAQE+0kIEfKXS96f/iPRf4Pk
g/aYL40AcSsHDLeigIoKFJSBaMapGElmroqIYgpCz1IxYCHdPVFxpHhAjX8+zLc6QrU0E+aCeNBm
MDKCByQIKex3SCQr29fER7B0G/yl5SD9IN7EM+kLTvCMW3MuXIBsRjzaJgwyCqMdB9D70abyVg79
tVv6FN6tWkFehpoFUnT6BNFfPU5LC6ONzZKbKv78BiKrhgnrT+AIK0ePWcPOmmvhNAyBxKPgbFSr
PTJjcDSbltRCghWS4gyskjqttw7kGa7sCWljCeMf2YyZ+C2FF/OlWN5LUiSDJ8JF7ga+3HsMBoDG
mQrW1WxZlx5UAZkrotuJYV4YUul44bveRiMlwsNTKy6WpxWUG8ero49d6BQFT9Vm8pKfbmQ2O5un
aNgSN78zFsQc4z7iOrSWx7c9SeP7DpDieUwqi6+tn/sT49WC8/IZEaf8lQ1usB1yG1vNQSiOW6+7
EqX/6UQRm1JwuENXS2DqdvwHOMVLYGvGCnGgCpvCOQ4jupuXBtVT1nbWlWPRdGc13nhJO108Nnny
AQEn+eHU7shS6HQHL5AJ875lbo9b16p1G5okXJGeipZx1yovurNp5Uko+Y6EUZA/tkUmz9qU49Pw
iv2eQy5b2cRPzyrtqAlODsxbh69Um6Ay6UMUf5t9D9xs4TN4GWZVzdoFZ0uSU02DspQQ6FV6/1nw
56mB2MWjB/o3IfIRBVcvdZpHnxvKam6Zs4IpPM9nW7MA8TaDtsv1qd7NWl9ddUpWK8/t5QnJ0172
lVZNa7Hlzq/9fc2e6dsAIijdcJhG4CEbu27snGCEZQ32WoCQ2fVZFG81ymQuGfijnrj3w9AJbzW7
HPA4OWTkZybASWCJ0fz5HSRvAjSnjzQJPk0+a1qxRSS++qnSt5F3Zw9k3ztRvaqRqeLEah80WTyD
5QyQiu0rJ4liU/nNzw4P84Ay86wsrpGF2b2XyMbbPDV5ipapeefYxEOq5SelPrWYjVAC3myP9PqL
zeoMFcEg2jfjoEFWDbgU9028ZKHfeDPsHsymnLZa19ZhkcfOQaHsPNuuRnsqQ5ctoxYgk2XystKO
XpQ4qyg13wYvoqLnlSyoe8I8ZN1xlimFJAmyUs7LRfeMKoWp6dI0b2HmlhNa4Dg26Tan7RTaedZR
A7eKR7zK+DBkfJvVnFsHwG40kybKZBV+H5MYTbubWfa+t9vhqFpu5K0iw70mQTI+jrZ87g3FlJtA
/xxtI6l4gdUoU/pTxVpxwYas0ZrZRUWjVZ5AJZ7JEn3Ugiat687Bt8xSQOxNCpjo2tGF9mL6wDnx
R0Wb9+CIUqzm1PjhNgMByKTV5XvX8k/Wy6RZt01h3nHCKLfwjfiV1olT448Xm0IlxUXxtrtKJt7v
ihoxLqT5+z5jJa0QeKNw4NpxStWk3gM1wd4Cai2e6ME+VbrLAo5flQ8o9lwXhqDom0vsRMbBakaC
Rw3tFdLgzoJznLP60OQEqDhyQ43kzhhcZeb9Ik3Ooq9JCX7Eb2LpClWAKR8XPiu51JJFYhBD/YR4
2DtZT3/M1UBPwYrxTVmyFycmXuIVeaOpf04K1Rn2XiG1M/CkM1ji15r4mXPrID9Hb5M7WTKa7kPe
+sziZIxis2BCjO802a37OPHAfuIixkskH/nVO7RycF478njHBDYUo/OzRTaN3/6UaKyIE5ofkUcx
0m28qyg031xj2LZHiKf+Uaho2dnOqngfCXlQKQhHVgSLJ58bp7dqB83bJYgvQAY4yb41UMMIb9nl
nqh78gOvkdmc0m+zjJOwtE8x5XjiSjflZB57WqKNz+vDGph/t6ZZe2x4a//FaAX6tWWTTZVD110U
p3RyhK6aEIzoxMYM9PRk3W1Kky/6Iu2IVk/feCZjloxlf98tElA0OMEvfUrQhZj8tq4andYXLUc2
KtGPvEVIghDofjo3dSm9KU39IjrFi/zk1MOBnieIyJs2xYIYd68g4ru4ytjaee4XIasAoP2pZXoW
HcveBOLFnMX4CLnZfeY5EmyamyQGRhOVhAQs8YzcSOJDuwhoeQo1hjejOHoO8mq4TB5031WpEu2S
3hQ48ybG3WS5ouFyNdzUOjNgMiiAcfhJ3Cq/NmP1BNWIZb90rqJDbuTlmvkYXqxNLcXDfNPnurHz
GZPvUha8lBno9/Q5xjeH1MpXBOT7HfT6sGWaJ8C3iYMY9Uoo7dga2XCpHN5vgOe1dAd11T2otqIe
Yml+t++xitq9p43NexADQw0VwZdDY6DgrbM0Q7wJvDJ7EcSrMERqS5K8i8hiaRNcaFc2xYHXXJrt
qOJy71OLp8dXjrngtfpbFMjI3lSpDtDCAJG060EKXKOg0XfCYpu76vsqWwnfJoZmoSxi3zBYZOWm
d6JfIo4G7Iy129i4XsNyGzeR6ryiwZv1W5i1uiNIiply4yRVYK+Mrnkk7iEpuTvBqdAGGsVeVAPG
9rLm0Hl2Cw2rqNo3VuFYpk7jvjPCHrfvFUp4wyajzXTHCmzn/LV0U+8jfWzWeN8fzA0F372kKn/U
OG1bC1GuWPMWj4qjhrzWwjHIeUd0JqUfUrz3+4BgyPvgtMW+QXaNQzN24CcoS1kfgOaTOxkZ1nMg
wTshcFgTeeh2APnOENkeGBP/M4ds4e8zSOxXP48ERHEzMX4MYNdD9K3mPYbz8OgEMkDamEz9refS
GG3wi3p+l/SuxyHxjM9AkCDcRKUbL3XRLHpNA1l9V7N0OzKqyXTXdz1YhUzTYPyQCSKmYlE7ifML
0fT0VVTeOSasUieQkAdf24zQRcJKyeDRloF+7j0b/HVAmGTtBI354BacDX3U5p2AwUQFqB3sj8Cb
TXdl1028rKMQHc6AKmj4QpahiJ+n+i4o4vjcSXPejISuDiYJ1N1sO3I9Q2eFMqH3J4PdcreHUJxk
5iIq9q735WbkjRZaabLOXdAK6JPRBwGmaDvUOjV3fppzFzYtagIqK/F1jlkdUR9Hb1ZpSxAbMJud
fTZY38Ail/80WlLw1mKRpQcg/VIggH9LHT3ZgXDQuB9E/altpgC2Qu4uUksJk4EAVoI9dcTZ0jrQ
KKLf+2mAqkLmP39lzQ8Jj0s9HfIkdWREpd10N8Qe57tcM5rjSNbtxL+wOJm46z+jOZXbMsVdhGg8
bGNqTAdRxNbazOeXRiFHEw0z2h8xoeALHF/ty9DT9vDfW/K/dUs2GeP+327JjN+08V+busbfPuaP
S7L+G+VRyiiebt7cpD8vyb7zG6Eago4ey9hL85b/6/eg47I29selGPPIIX7Dqgy/GYha/8mdmIfw
X70jLuyEffhkNH9sqI4uf9E/ekeBWUMxqf1ib/nxG57ztJIdTQnX018rzX3isb8nVyte/dLgGM1Y
FA+DLetyRwmbcjNrHE+tkUhAVwTzqjJGh0dWXoCy0BtyCaIKkdNaCh+Dy3uEx8KbTwYR7ah5Ry/Q
r5qpTK4Psl9bxTiHjZ8isWnVsrbpXbMh9S8jcnLuyxLKMXB3OfBcsUYh8OZNE6HLbo+6bEMxlA/s
CDqrRqL5ZsUE6dObH50ucta1N3qhwSnom5kGOceTKTokKbU/Lm2PI0ekXSfjFwqKKfiasdh5ZZHc
Sz012Fnga9J1EseG27UbR3PFxbc8WHbFMwA3ABcTp3HhMo3pDT/q3oCVZMGebu1m+kgJKtzloz2v
rIBuVFMId+eAnd60YBl2Y6UWXEHBJpxlfcpsIlve09gjuYwi4PU/zEGNoSaHYxbk9EFSwbOWrMgO
6ipwAy+gmOVV11J0W1koZD/tIVrwIcT9pn1jBdQZvdq48p5bvHIqbF5A529LaDOzIctrzqDzKS0A
Q60yRgJzBt8LelVWPG5Mf9BDAe3utZ/rFEQr8Eer44ZlUYgduf5BORGWFj2ZtsEwXa5mb6WVzm2M
UpyipEnPbV2Mr1EAzpGadvA8lVZOX4CAx9qtAZomuG+bbswZSWEM8NFbtsyrwsKZL8zB2TNN0Lx5
aeaxfeINxXOVV86dUyTBTjcL42zDZOVKaBQ1KSe9aU/ckBZKsQUcNw0Ic4GGwk7oeFof224ZOZ5r
vToKbe7JM/LMQ7Yu6BsQLy0xamTNFDAx4K0Jnf7dMwfNXd+2YR0zjZ4zs6iffIvTFFDB+snIa+Ns
uVN9ZwO0YElpyt6bBiF4hSCWxtuU4tZ2EU42UgdhyMpgeu7pdVZo7fa0IWzLz4/g1p5GEKu6Duis
dcvR5ocgUfGsuLZ+tL1nHTAse87RneS72tb8GXg7F76B7OxOiqFf2oLGt6F2mLGVfErP7FW/1qtY
XcyYX02HnYF877Cuy8FJxeoKM4qvsaz16Zq7fc0cmePmoQVTaEOCjE9oyCkRm4Ju20YNjCdOsoQQ
yetvlyLdYRhNwOjZAmH7mm508dwYXEGVADxM7BQpqLeaL8Y6pkvU183D7SvLoozZgoF68czP1fQe
44UmkzotkpAVJf6jPfE7aGuy/FVwGztWTtV/6zL6CbWrmOZOl3+4tEo27ntHfvemkj9YkH85OANv
Ims8QLXRg47F0tHO3m+/aZkDqnE1x0tSzVCmc5dOzBJT5qkfSG0RmkrirA+dWRTPNoPENPcAsmxk
aXuPrIPYhxrb72pM7C+zxGZyJOP4wrg4P1To6tVRK2d+aiYkf1Y+SvlJaI6LuF67D5jVitydYV5h
qFBlFlq5SfiNROYPnOg9MJe5QafkLAdPkk+EYfDYeoqZgiJOtKfb7B55kvpJ0C0h8ijpSy4/rXIs
QcvFionnLl80dkBEPuhcvnPKs52TgZoQkZlZVEA35tP3I0dJr4D5BAgng3Tjv3EMVqEpaqansvnM
Weg8CHWhlP6NvfF6NTj1O2HIVQw+Pwz8e1P2D/oYX5LFDSpksi+z9pczBncBtLeVBMFQmd516qyt
NSQ74ADPcduRqdMn/+S6fEKw8GwNaiuzUXXom1V9lTzHGHW16n63NDmudpN974zMOLsD7+E5i8KQ
Uxu4BF5lh2mpzviW63HK1qBcj1blRRdDatODMZmU1epYUUoFE7xz6zxb+cFgk0rLOcY3ot0PQ9GE
0idZt9Za4xPNJhyE+SWqob4TJOLvsrnvNpVZcuU3nZ+tIfcVcW4ek+zgDr31AAUhetNi85UMHLsv
NU37qiu3nOYlVzYKS1rJ/AbltwVm2oLPbly3fkL8tenVZPNnOTghszLLvEHSbRuJ6pD1zTHw8h3m
UBI6zswPGHz3dhKsQmajymHXGt9dBWmaiYRDPqnyoPumtYf4DiTd7xu4ZDmJxKA/Ir4t1nD9JnQa
klNV6yeV696RCimr6wpIC/mDN91gW1dDXkG9+YUGc21S3/tKTS/d26PQ3z1XQ8XM828Q47IfSmnW
htc6oFmQ8yHsao7AXSCPdhCRcx3mmfcDayj2MUku+AFI+BQX1yaj16LsPhPFkVWvfHWeknYEOEr0
VIYV3p9aVTOgQfhA7HkZLhm9MX/k1wrZ0Y0MTCllc5zvK6LvvZbtQek2a4JfBFANs/nqHEZhZ+aV
VFljSzbNj76oKfL6XbDOjOFVj4Dk6jVP+8AUzk5z+5+6rb+BqNnpSkTfR6MhVGAxrOIw1x3WzNTe
t7bzPVIV2WBehqsML/XVB0MNIslaS0P3T9xe4g2HBP8TB2G4Ilca3wnWLWcIL7DCznbVcZTRCNbA
JCkJ/T37jlvG5Gxnl19d5GVfsm3BRhB7XFVxF63B5wxbnunjNu/42Li0Nlyu9LMXZfWjZVtYC4ng
ZGXRbRyb1j83Q8OGDpWx99E0LK7Pdh06nLCQhdOZ6y0li1UpU2DVScXdNspLP1hRHoxPwyRz2qZm
ZFDg6gCwQfPotz4xGJ2XRPws3Ul7cI3WD0FGTIIfYq2HURtj1+ZZf/KcFiytUWES1sJpzJU9w2Zy
KNKda8gzR9spo00knHJDcgEpQ6TyOuZzmm1mNNZqxUVTO8vYdw6cFPKdodeCAEIRhWy012Rw2+lX
VZrmg1HG8vvYpiMXX0+8uADgQG6rak0WJglHb+zWmt2kIRNNh7zkFFYOg3bUa97AGupu+zpyljub
zEDUqWgLSMbnyyrETtnFB0MijMO10fiQu5p+30ZkxwurbnfCBNjYA9EMOTPck0ja2pq2YxiWgIw/
v2VtC90tq4YinEbRhjP6zYpdjmJb2kBN6ja3dyS87ydY6jsIETwG+sjaOlTvLnPOGY+lpo4n1+A/
YL4WTySbx71v5dqbJYMzSlb3xdwsBxBM2W3QuOSnCnRken7grVoWbno2oUgBowQPvg7W1KkfKo8+
fMNiKons0Xm2mmlHHjFm0m1+UmygnnFaSGH6gJ9UZezckUhsYbSbeqjjLzGpnYV6sBogNG+GNOuJ
d0zTMQXgF5LAjA6jiE5pLGB8Os7ai/zsoLCJ76LMTwK5QD/yZSFovgY5767GnddrbjpsMsrkBoUd
Ijzxo+VmYs1LmMnTFf9gJC6Cr1rMIyEWDFHlgR4rnJCxUNNh4vw7w62mzBhmcZk7G7xlFHy/Idzt
0P3PCHEg3dasqad4Qyy/JOpnkvvjQFXGimpzz9PwZSrtxyWKvi0rlqxjux+fIm+eN4aau3OcURLN
Bse+B7r+KmYrpdnpXlO4ICFRFXlNgspcsyqXPQivcT66qVYM7FXzByV3eT+WQFJSY/hqY/ZwRscc
7n1qPmuPkN/Rnrj9rJCvL8FYmJDJXXGNOapszIiIstK8d8zNiNZ6n/0YJRHkFGWekGqEYqjhWMUZ
ZNpckIYfhpSUSuMnPCqbYjfR59oxzfEt0OS0cnL7jl3DEds/+/RM4iq2KNszexkUge2fCe7Emi35
4KhY1akWtBGH/pjG6Yduj/LTyx2iIGPVcY7v7L2FyHJocTT1gdW6leAso63zQeaHmXkgQgdskp3s
tEWOLcr5pWj14r5Lyp9cQOHH1aboQZ3BB79TFXZSWiU/RVny1NdE+ekN7vKeFUm57SuSJC1S8hvH
FxfGgjVdZQQ7gDPQ1Uoz58HK5rhbGWZhHQkeibWnZl5pfTU+g9Ht70QDw3suBoLyQsniIa/Esibh
W8lHJTrU0gg4wbYkTwZ5MMDUW3E1hEw7FoH/6cc6bxxD7BjQJWP/RbZe8zZbZfUxg6zFdo0sW+Mt
n3hv2Otj9a3i0L9xjNm/Q/mrtx1vjABj5gObaSg8I5esOp3zM+Lf+GZIEr2uQPRaOTBumPzKxnpl
8pc/iJhDCRTihIsvqtk3KB1tHG0wivEvmZbnOTircEpHsndrq5NEsUQ3MK1ZlnvPkum+FWNDGqX6
wsBLVx1boVwfu1PeIko2cetf3VIfLnEimysFmXmdj4LT7QKud+La30CzgbkDteLIF/adi1+09oKk
3mpZ6R8KV4vb/7K3/612K3Q0CyDLv85GnL/G/3f/NaU/639MR/z+Yb8LP4ZuAXKBB7gUS13CCUSF
/95whfHigH6x6Vvd4Nx/Cj8eHwQ4LfBN8Fgex8g/hSDjNwsyN6EKosc3Mek/UYKcf+Jvsw/MXw86
0XYcWB2O/U91LPYQinmMq+zUmn2qftgcmJCbbU/a9PqoM1BPH8GwqX1q1V2pHRZwktPSa/GIAY1o
tK7Wqc/WomgYanrDcGemhvluwrL/Em3hYcB7bjuLfSVjSkEus6ejsp80gp0cuojpmSa0h4JRCraQ
VOx73CIoRSXBg55q0sMQ7wfD2jTouI16siBMY/rSbdLfCtZIUrWabQ1zu+UlX5XH1F8cVkzvlTkA
f5jp57ByMCUnd6hE4z8lrOHWQOV032IH1ihtOWP3VE3ZfevYmzI2fmZbhf4CbVfCvK+awaeP0Om4
dHcp05cca3Xxk8Rnu/VEoy6OWVReOKsx40Ndpc3vDdnl9G+LV/8N7/8f4X346wu28F+/AO/TDnm0
Tf/y8vvbB/2hu/ISCxxk1yWkv7Qaf3/tBc5vHN1pPPIL9fdXna3/5howmXSTBripW8tf/of8CqhJ
XzRa/gC/HMF/BkZ0LDTdv2b3PVpiNvgmH+HQcv55fKs1OEIt1uxx5gZNLqhg9U5C/4xMhZ9sD296
XHoEb536mjaqOs8jiHDhlzpTFUGfbdCd9KdM5jOINiyMh8SXWb5yNTyzwGt3ADiso6xQxcohJWDt
+JNvgYEIbNp+dOwwpJ3kbijG+qTHiFir2ixODdiRy5JB3ZU8WXcRMe8dUQ24DXGpMbHGwtVuTpP2
kNNKuO95cK3nuUPdsXolW3Z3WKUi/uG+pL1JKtwrzSycPPo0Fst8u0wzYVKwEnqtbxz/dEH69/pH
ns/1D8CE/j1Jhcgiqe/LDaB/wtGDO22RZtyHMZr8eMP7F2TSZdPrYKjI3pNo1X6OdSt+eQvIFH6t
fyA+TYF2IlpJQruBoZQ0/bJY0l65qo3HLAdWs1I5CIrQyswvOGo6kOOMIdaisfDzVeyeYyS1u66Z
tZ9gEqmtGyzanLVZVLjj4pVwiWBAjj5XnvjD96SR8ikIJDtArHa3H2z+xq+tlkPl7h2bRLyL9oSY
EMyr3q8OzIEQQTMXayYhJ+yF5mLaiJt/Y9rjCzBPk+90VXwQ/5T7YHF9jMX/mRcnKNXJssyxc8xb
2RzbxStiP5rWqeN1W2/yO3PNdVElvJMCveKHitEU3Dwnvks9n21xoszOKu4UIf6wrUuXf+jiW3WL
hWUsZla22FqToEVVV3bykssUav1YNVxRFHPWG8bGwcIwgMARK7kZZxTl84NY3LT+Zqz1N5NNGUO0
TcBewqlWOqL3YseBGGAA3Qmm8VeaLX5dQ5oDdazo4BxnSXVJXVLUtlDeCQV0Xjuk/9FbYEs2UstO
UDmxBrmEcBaqb5ahs7iH3AQwEgPE1g8xjTadxcZxd97iOdaNXu7nZo699bB4kkxmUckqneAxhngW
wiTeMFvK7A5mptvCTSogQbMTlh/0xfUcbwbosHihBP2nu/lmkGaLVxosrilr0Bio0c1MpUVmfIqb
xZosbutwM14HlRtvMiiiKmS2qseFrsQ7NokZBg3k+7y1ABQCBlfXjt0qf8/i3Eihxg/qfUqLhQrJ
YgITLV5UvsUbBuhP11dP7A9GPikA0nhctL92xlGOK/89W1xm1hownKfFe+YUyjVI3Sxp+2ZPN4tT
7S+etbO4121qf2iLn+02rXVv9K76cpoWuxsAWF1tIj+qXrObIV7czPFq8cnhZGGZs6DaHPCR5EJu
4/QqF3cdS1WuG9k+Gp2P9c7Qr9y0ix9PbcXe+ItHD6rAXc2Lbz9x5adhyBDAvLj6CO3e0dE7nqk3
079d/P/6FgVol1QAO8r6bliSAij2Duf1JT6g3aIE8Ib0N3PJF1DuRb+6hQ6CWwDBW7IIBLXFOb8F
FIIlq9DeYgvRkmBgZZYwAxwagg1ckPpDdIs7cJZo3odbCMJe8hBCD4hGOEtKwl7yEvUtOoGiOVzU
kqfI8pnRsfoWswiWxAVIdPHuLikMseQxlF0Z99YtpCFvgQ3LUW0UBuRbHhKyZJQ3SY2t3WTEqDI1
Ih+G3gCdpdfFvPZ4B6o+DcsiF2A/0WWWSPSwhKODJSYNbzM6ZEt0ujZgn06kqePK6XfdErBeBrDQ
1265a22JYAdLGFsssezZWhLawxLWrpfYtn5LcBdLmHtizotgt80NHgnaRuVLX1g8JP+NCF0RBvdV
7nJlT/4WFO9vqfFoijh8EWt9MLIx2mLYtNxnCv3qGl584W1x2lFqnw9DPD47dlVdBWDja290kUkB
KIueRzbOGIxt/X5VedV4XEaDn/3KRS7oRl5WUMWqi95P5YXjsdgy8kqBJs3tcxCXSDHDbG4yp6UV
ykS9FU6lwosxg34rfE9k3MdKGNqBLl97Nyeh1SGhr7pCa3ipM0yxMhC1YX3z5c9wjqDNAk5btbOM
nmz/f9g7s+W6kavNvoqj71GBOYGO+C/6zDwcRFKUSqobBEWJmBNDJsan75VkqU2p2ir73hF2lWVS
52DIYefe+1tfH14UNKc/pIMVUdtH8fXNM2gN+ULZ4HDcXC0GvYGxChAOg+NIufEn8GQo8ZY+4MhP
Ym42AA/aC2B5rFSnTqlDHa/w4dPPjh72ncaOvHwhgQwGCgKsCqwHJixbUi+3XTX0m8AARJIXlsji
lDg10RrR0Oxy3c9N2uDthuZvMRCS1OBIzPN86A2iBN+x/sRyIY5F11sACwzLxHWn4I4ibvaV7qP8
lM8WNbK+m1u+x9bLeTFYFLfsp2O8xPHFaKApfdLgImhAKswnmCrS4FXodIW0QkoI6sr6AmB5YbEM
BssyeYbQogpgLdCAHJyKc8zRusp/Nxioyyri+UKxMeYbAAc32Go92QYC47zwYAKDhskNJMZGHI+r
PeAY+cKQyV94MqDq2KT9ygu2nm2LQz4W5W1iIDT0d8Jh1U742TWIGtfAajRdr/SQvTBs1mkK1n3f
u27zXkK5yV16n/ZjFmXtZYd0yYjPI5ccQz3Fn3MDygG5rbrb8IWfw+mtw0suDEu8mAu6Sq9caIbs
Y6/wHVQYkHjY+HnyjQH09JB6oM/iL+gZfA+QB5PLBedKXszUZ92muNR9perToK3sU9B6Qf7ocnDB
Z83FKHDfT1hucYAK524Nrx0H7bE+NmmZ28OZIev25ZkGXs5jj3SRfCb2nX8vS0s+FePs0lI0iAdM
Zdpz1+UP9O8s+9rr6gsEJu1WDPRWiWa+D6sVKeXwjDfxY6HDz4IszRcOfnStoHQCRBwMn0VM1j4U
UQW5q9pPPgwBXo67iXrcSmWpu2dvDeiZ0S3dvZupo/1zkw95daKyp++8YCqXLXW1jH6qPk7Th4j2
nX29uutdBl4xhwxEycz6bw7j38phcMjh6PGvT1DbRspvTzp/GvTbQ9TrX/vzDCWc3wQyDHQa7gtQ
xhyL/jxGCe83ga6DXIVAyGF6Sv55mHrBdwGUDZFOv8Dp/99hinMWepAwiLwAAzI3iv8jaJdvkiFv
D1N+hPgZyDiW0A4ksb8gZQJ3odelycdTI1Nn52Z5tc+YeNsA+RKQ2C8RAOdN26x6L4c53pZ0X1La
Xspz5JTt1tbRQzRG5RmUa3k9E2aPNLluhEUlBcoAZn2QlkUxxttl8HHmGOR68L3a3jGZcFaIupi5
bOXbOBziLWfOuzYZ7R1QJInGPyr3TicQBtJJQu+lDZyCqgDNJfS7FqX6NFbxAzaADTnaxgWdV3wJ
rdbeAf6i08+h1NWMor9ox/6Tw6q0ZWJ5gFGQ2tWJ+AgM8b7wnC9jz9eHQfupavLnJtUeSk+Rb0Xo
3qHMUMYg2XSuznpv992n0ClAFphk6mQZVilupmyT0t7R6nvRQ4VMYVhQ7OHRjDGdg7r2yD6Wz25p
zRxneJRN1KudTRvABu8yb+OX6QdugcdgRxc1R/ZdAj4MVjzXMLa+tc8SOmeHjBbGwsevEnokrAka
AbFI9O+ovWkUYmj6fOy5cw63G6J5CViFR9BWHi2c2lnv0oZAB9kKAmK+EkMnmkP8jsufPPxmOy7I
a0Pqpmv6ATouumNB60LcyOdFds2p83osoWiPQCG/gNylsfAJM2bKKD0JeNvWe9QFLYke+phfzHiR
MUcbzKNdMr+xeiAILjHuZK1GgLIe2tVeT1PE0/MUXzoF4iJyrIeXQYKoOdotQNt2rWAcoAnHEyQi
g2zHDxN8cqA1/KO2g7sx56LSgoYYwp344BTEw01az2cRI+IdWzOKNL9rQwvKFc7ZXYPxrKDevA2T
cOYxMbCGqgYsEwQ3jOdnAn5v47pcejXlXzyj8XNX/lQknKpGx5K7SUdqC8qUv2McAsCFRTtXYPps
dwr2qeo/vbzvmnZ5nAMYVhh74neaMWREjFKlQY25gVlSnW0nfWaSM6pDfjfKGJ2RYKg0Zi6kCBE/
VBl/hD77xXOM2HDGLRP6JOEYj0v44mFZefOUo5hdYkrOE6bD1zQ3Ac0R6pMo+cBQ8IYjYBqbiNn4
8jBky6SYaMm4pjz1pW5wG05s0Z0pkAR7NAwteguVnBcZO/e1KtqtCzt5M/U4rXq6bQ/EZcYStLF3
NTLiHfhOriHN1GWkrPmY4oV4BfEgR1JNIFkKJiVF2qt8KqQJcxhlkh/OkyyvCdbtHYGNvYtGSMvl
klZ7m3liV2N+N2ZIJ8z0ogKynmwHrtMMoxX8UISsf8Dby6553Zx8ynOa2ZKA3SsJw800LCNCQ/Nu
qeV7GyvB93mkbp06DAHZdiCzJp7Nyyhfjcdywz56VKmPHLmu4gOOitVushjOLwPAjHCm+B1ieXn0
FpaxeGR+++y1p5fXrIfJYx4wjOaShumxcJLH1mQCgoxbXS2+i0QSEvsYE94iyL/kqDq3qEHht3J9
pL1ZVygSbmtqnsZMPDnbPV61ZKjmm2AOjtFUfLFSUrWWmOQVOu1yXwlmxLDa1ikNmKfNGjh0toAc
JlcMH6umLGQpILKrZPkSRQ1mksXBoVM6n/1jnFU4KqNTu0qcCWt35YVbQesV7TskrztX9RdTCMRX
QNjdzXltn8Dle3urSlkUU4fFbeLV4YYRH5PBvctI9x2RHSzHVrOYtDidblHXtttk5BImziYbpkhz
QvjPP7Bcf12b3BjP8ZdJC51sxGjHeuCzs9ugZ0j0gX+H8+JyDBNgh4FuzLbDiW4hsj6okMiwhHC2
M8Ho1Qw3i45p/B/8gEezMANenjXp+nJXov65HRzeqy/Dcu/T+QUIIWAJ9IOOjncruQVHxamx6apj
lHTPHZ1ugmrknkkPoDVnPcHvLj84ff+EAVawxyUalUonPtYN/IDSym6tCahVowtS/WDOwIPhyGsh
OqACNuBe4JYTVgpyptdit1YcXoIKVzsiQB8BX+TQ87OuffHFRaeyc9oiBvdouw+Y3lc7lOFtcb2k
ajjnk80r9GwwN0AhHCCHhd0VRjCob7PUD41IGdCvOPS0mRbbpdTGNyHuFef5rHW2IT3N5zYZHi3K
eF8VaRo/t1HHpN5cPke0Jq5AfPFuUVuW/+mkZd8c4roEkbXprc7btkXPnC987CVTtqKd60TJdTw1
q0WngJzUDfyASFygFiAC1zRrWJ+WFGvmbEjHigbH2NOU7Csonng3Q0MOxtBd9qkrE+teYmFyzkT4
8CYUu31F8P9DDvVtg5ZI/c//+ilJbOIaH16fF9J2i32AKUa9bdKtYstd/aYfsHJfaD9Ys+e8ZHPx
ZPQw9I3HsGLW+Tkj/dff+xOi7/V7fcNUDSNbcGj68XvjxcdUTrfDyZleFjvmoJeXX2H4Arxoy+df
f5tpNX5jP/D6beTVQzpHYxsw4Y/fRvXJwiRaDqdqYYCYSCBGb7RPLYhmL9/03zrK39RRyLoRl//i
EPBYERf2P1lNvf6t72VMx//N8SKfhnHXpWphPKO+lzFd/zcqGbZNcRPJtgOC93v/us8ZAEQMo4hX
GzOjGOHfCyrovz0+UKA/pwTyH54BHL7j7SCyg9igiMMoZLiiG/N/6mdH8da03TDMN8SD8X7EYQ21
pleIclti0HhHy8JyLmb4FHvbLvVn3fjjhxIEC1nOWHa/v3l6/5956xhF+Zshba7Gt+GzCOHbPhhh
c7VvKMK+pDMRkPvIAYJ0c1qi3NoMogFkxpEd4vc4+Zyjx5bkOGgOAHFd0dMHnawokUyGRH6NtQYp
Se/qsHOryvlAyB85xyUMkm9IM5358Osrdn86Qr1cMYVYVPpUbmkz/GkSghbOeLeLvvHgvdOXOa/V
hxG2lnfQYkEvP6KSL3YAiKPNik4vp4Zie8d67Bdn14+N/prNCslUbrUYiWpImBtdZzY0pR7o/z5t
iuy2HOJzrUhWYhhgxx/RUF9SCw7mfQ5v7xrFzlgff31Xf30NULhsjlycdJzQe7npN68BSX46WS0y
aklXyscmRejHYYUC9qblIHg7zbgLtIlTffr11/60oNmCkj0AMI6kjEX+YS7rzddS0Et9yLnyRkar
c4PkbbiRCmkSPiMff/1NP20QL98Uc94FoBDSDWDwCm+/qUU2tXaUvm+i1qabnFpYdYRgTS4RG9+9
TZ/9Sk5sIZ4syLvUfzdozKB4O8y5S07dYKrYpkJWh5++nr6FPEvJsN+Irgwe62IIHkuUudUxWGtY
f0h0sRvg1R+nqpvcTVc24puuYnUxscUQ9ni9TSxbNHSGCVl/8PrW9XZZhA1wa43tzobSLLZB3Pj9
iTaKdXjNCT3N/zv9BmG5WgDlvt1enb++qIh9h3ZKTPQA3PqsaW8fnx0OkAqg7VD0SOrHvAcChfqs
1NL4VC4yPU9ZXn5Jo7i9mtcuO4SNP+db1xnFs6b5DBhzlgLjborxW9574it6i0ycf/2K/eAvL5l2
UAYRbF7WVmbnT5i3kEKF3Wfauy78rk3iaKdjrOtA8HjxAV0MvQ9zZ9/Rvk+zNTRXse0deVRu3x4r
v3W3aO3re/AE9Uy0OKW/T0XdXCxK600bdO2HUJW0+Hcy2Q64cJKp0x6eWEmh5M3UWuodKWoPAxWH
GqG1JhK02pjVpyDU1b1bpLfpItHpVoPobsBDP2i3trDvHDliO/nisjb4w7pu7CkqrqosiD4nNDCf
M0juVxAQOItMFLLqLe8yv7AiMHKbaYnWHXoiHBqK+alVnX4/2PhdIPsFJp6Qlb3wE9d96DJnwi9E
gO7ZrAiUv3AO6UdE2531B3hQtOOtci9KoJAXDpbcX/OxBcXRenX5Po+TmZarzk8pofbDduE5HB3f
jd91Uz3vfTzRD2RXHXINpK/S7QhUqoMqBQu9Vl6/G9oYOzySOTsKZPrEVuNOW2kXxJ9wgT/NNQU6
t49bXIE1utaYyjchf70+RiGuNZAyixXIRATzAEPAR1dV07NKW1pnVlfjBChTd0wPsy4aJsc07Zd0
HKJD32ApUSGMOEl+dcMG1Dc86HoEZqYKjG9EMgkIUgHSJF/Tfuvhg1wfMUDY0y252OTgwZzkilY/
9M1+pw+IUWJMNzwxX4W03FTJ3QA/qEa4mnMG6b9is+a662cFUFTUGZw8lvLmyV3qQnvAavUwtPaN
LjUx9jmmxnEc40EnF3DR8nbzoqCxheVdFAuqlu3AO0jQTNkkHdasjqIdHZLshxpNDhZ61K3sbV+B
MXvHkQgkyqlcxGRQFBVUplBxLsPBJWkcNXFsDKwDHI4ieYdTjhem2y7C8WnjIOKsD7LK+3hTdWxe
yX423GjrlSGN+RAyg0Yldb2l3khtaqpEhSIpISoAWZLW6zbCdxjnXEAW8IiznnbfUXF4wUPaqumL
TPPo2RpGDraYVLv6mPvREN0EL+RO+SfHU86qA+upbFa3bA9yV5jG6XHtDhxlZH5YqrBeTrZSnLdJ
XFacSOdgQTmXdzmuy2Anf7famuZDzwuRevNf23pXFTbesIOW8veCvE194fWxJuWABvqeJIqHz7PV
uM5lBs2AvJ7I3EwfScK18j2bsXcu0tUtD0PLFewbTfKMvsd5pRhTLO10XUdY+eHGK9seMIAznHvy
ttUuTWjqMmdoXmcuFPGJxO9y/VaVOIfuIi6g3nkLzOwLlKb+Kc1FCfWlJCewA09CbwhEwmBjTX0b
3xbJVPhbL+/otKjbYrUu7aSCEdImacDlxqLdY/W9NlS6HEqYJX0qaM74vY1D/wL9mx26VtIuuYVB
8pxbf/RyaSAzg+CL3BvyAjmFg2iET/KwoJUfbsI2XpqdBHB2HQz0lh1TJUr+AuV0nlaSZ478TG1S
ZueOpMl8UFSC4NjoVD/4hRs8BgDSEhTLDF7aXGcBWzpcERnViP3A6nldCcJ6SvY0hXWfK1qEAbri
w/leBeH0pe0z7zSKiWJSVMJBN47xfE5QNTgAyX6kA2FuPf9O6cB5QOPCb0yUbaKtdhYx70e3LugS
nSnNXUhB7uZdbon4I44OZnAWRafobVB0JM+A0lBudBPvJpskF9YoFt1LdrD4oxfZjG78zMt+FzmG
RaxVnLi3RT+U5b0bcdC9mP1iGq41AgKCzwzLrqC0aIptppqvbpp1HTezW+v1aLpWuHlz6RPrE9dl
0LZ+ILmLoUMhAKquKddtXI5MnbaiKHUne8GU7weigpSfsaa6WmbvOseHMUC5EIuZi2zqDSeXHBMy
FPSm82G26dBBjWaINfyZHgzuiAVkjh0TJ2uJobzrxecIp0Zov1lQMi7o2nkEpchlzH2x3Ht6ttVl
SphbXALwKIv3EbvFEdi4c9PFaffZ5+RLBdfPcvfcRGk8XCZZk467pRdYaVHx9GCC8FgRI3TLU1mV
we08KJs8so2q//cprFN1qhOrfl7W2KwhOQX+HeeAyNvTtWEUQGEd/27ZCRLOqU3JyKDA2S/9lN3n
jVaXJCaKYBegJEpZ9gKf7Shz4499YY3pvnIl0wQ/OC++8GXj4BXEgrxQrWBI7SezYlPipiEJM4d1
3LPJTN2l0w/YP+KqqmFNZTSJEHrjEYR6PX6wFsL08xprpFFaoUDd1I4j4LdPZBmRODrZuqXhKsQH
lNeC/LSMQ6Sl46iv50VU7xEJdZtIqJNfzyg11ynk5ZS2Y5p2qhIqsgxn/8rSNvmkrJP1eJkuU5tB
0FZ19kAkor7asWQZYelUI97l8Co28TRGHbvA0r2v0s7JPznN6kXghojAlg9k4gBQZ51K+n0mrDI9
W0k7fclSG753Jci6X+SUrO5mZSXrsR86le9zyATrBnpP4d3OYEDg0oRtBUKITDqoGyfDy3whulGY
2tH3DrNAgonpV0FtOlIK4ufszf1urNwIPE6EwnFTwokXuyUxDUxJq8Lu9wlj84ci6xlr7HTxR8Z6
rW5lLB0WWLeNkarBnEaGO3x2o4GE/4Y6u/gQuBIl74QDrn/tw4ke7wGBxj2bOyN6j4yVt8nBAcvA
HEfQ5kr0bebdurNdhRfGKZn7mmcrvS57q512tcJJb0M0NuhrxJFcfx+X6UFlxi5gmm0b3pDPvEdQ
SbeZn2Tivx2p/1Y5NXY8DkH/OpNCAKX7/En/o3n+B1HrUH/5EQrw+ve/11XD38h3YZDI6Q2fjhfT
je91VfEbM5CTPk3gJqViusa/MwEi/Diw9iEfSD7FFyE/+p5TiX5D6U93eByFmDC7/Og/AEybsu7b
4x1UabI6PgBa0ikUfs2dvz0egWwFZrPM9qmkV6VOn6vUejcvdBmZ6G2SJwBLZ2Vjc58Mn5zSAqqr
/iYRaWrVf7kE0p9Yk3LPdL2bn785SqNXDtsIocepoWXuJvE/LZzF1FjuIUSlJcbeNi01+Oggtfar
5LrFKhhZtC8RGH72Kd6tGRUTpo1NJJE3EaAjPBUEu0CGUYIfjPR2FjvWXDom2yefHk7Mto2p8cYq
/ygotpn/uUC38fPlg1qbY16rjbL2SxCffPA7GaAQ2oXsUdKHjqbcuG8rz9vZINoWT35csHDoGROn
2VBGgQ3jcHeJvATCTLFCSgHDHSFco2udTiMYN5721F6VyKOHuyrDAmiW2IPS33YXxp8dz9qrFNNx
xRXQcMIZwMOwVGxrnAoxANnjLLqjmWvLBn8/W8lD0U09kly6u3T7x0AB/ZhXwy2B0CU16C9rCiy2
KLddCPsgXLmMSWsgC1I+1bNvY1gNUmixpydpUC7hoK4kQRLV8HbbhoovW9G9e+/Sukj/y+L8txYX
jIJ/ubj8n+pRlY9v2zRe/8b3FK0b/waHkzQduScUJ//kcOIF9JsPfYSUZABB922XBr0dno/YwSeF
FHiBY0j2f64mAT8KAJNERMTkMV3P/09WE88kg/6ZLDKXQ6YlgPZJXYFEsccXvZ3K+L0sdT3Y/rfM
XjGERXeWePZumlyr0zutC3f5WFCg0we1eBWaC7UEwdOcVK28cpBFdu6htXx23bKLLORgMk6M3XlU
wS750NuYvixb+BshVaA8mdMRZoLHEZ+qb4X/J0eSYiCQJnPXwtYFIGFNHzI9EF1UxZDqaOcvce5C
phvsIDp6Ks07oNBI2OJ+C33aipKDhAaMPhWyfCKt1yH/r1NRP6bSwLqYdZv8Nf8NTLrnp6fTqJBU
glqDb62a4NNt6lRkSM2REnrlNQh7RLbb2cll/Wzgt8sDgoeYS3Ozoed+ALCk84c3G9ftX7NjLynf
ty8MW77YQfFHsp8iFIqjH1+YKNy5blSffnUAVeK07OdpeV59E2odM+q94DvgO2XATyjV061ZFtSG
yEbYbVM+NrNawHGIIbCKc2WPys72a5KupoI48yr2WgPH+5j11EfnfbiWXXizrqXDr9VU4Cht2hQN
wZ38+qZ+THMD3+EhB2bztOnUw/Dqp4oaZsEcHstKfrMnawnfBzK3mnu8C5r19tdfZFKHbx6e2bcx
Z/BpciLmB/j4895ZsSgjq02+muSe0S9VCcw7Gv+Z4QTwhf9ugsYBcZ2UfgVlpYWNNd6X+GcWz7++
kh+TnOaWPWhBno3IyyQRQ/NI3myhDrY4JF2K8Ouo6GC9CdqlIPfXk6cT3jnlVBuE/+lDJlqIWEo8
4VA9/IukjPKyJRoItk8VfTnQPLqFdG6JwHlNlulvvssMwh+fMwsXxSVaGdzIY/n78e7cXFYlzQru
19nBAdT/RkYFS6uLpAUtcE4RtPOIqyUchnj/68f6l5EUMIZC8x8Xqi4lrh+/2KNRs4/p4HqaATRE
GBTRvD/eJ66FbONv7vGnPLV5hcQIwBhDIjEW75/rsUXTOOVEVuCrouhfixMJTPmhcvHFoPVZpEna
vpvjNbHrqybvZWjvMVIt14+FEi29UnXFgojIvEjq+A5nAYrO22yUCH7KMe2j5TRMvg+c5tfP5y8v
BgCm0V0Rojq0Dv68oDnAFNzZteUTUDgIQ9Tg47J4HileBZ8adCeNt0tqCkfJ3z2sv76YmLdiKteO
67uouX58MYnlYJHRB9YX0oSOS0oCmsNAz1OEvMneOh6NQtWJaVKKR5ii6dzsur4nW7utLQzOH/J6
nUhPZNG86i+ppFcOHh6V/sugXvy/r7RHP09PLpCeRTNN0HpGzs/vNkinFj+rvvkCKxVOF1ymRa+3
Kpx7BtW6oKQfj7Hi6HljeUnObFLS99kMZEiPdbaPMWNanhiAdfEcKgJ6s/35JXTq0aEw8fy6AGNR
xeoSzEMaflJpHKOhHGtRMlLhm5h+OtlrgAw73ChG3giemGaJRqOZ8YUuSdjojiy3nj+viwkhNjjB
GJNst8BHo8OsPg+74uD6XcD87rIpn2/RsBX1t5DmmdwhrE3Uesv0j4NPMscj4GMPr55rNN0iEmYP
/UWfStW0hdxjiF2tH1ftifFh7LtwvFcF/8+EI1rBCkKFI2x4Z24Gr6EjpqZCg5bfay0mOtL2hptp
6OLLUiRuMpQBHemFy2+Cuk74FdSoqgbINc6ZvtOTqNnM6MkpWIJVj4PXgrVWzFdb+RTz6yv0bb7N
Spc2vPHikmQfuEsa3xN/7PLrygeAcpzwXZaXWWctw3mY6XOjkypKzMqX4+u5XEajytgsbfT7/KuL
EpfZ1kadpvGy8WVbluAcX24gABXDrUrBsbHY2XZi8UADWzL8cAsxi1hVC8xl9+RFQv6Vi5Z0/Fa1
ZdF//4yu7SwsAnMo5mRgUKxP88bL1oBnMOA2x1fPbcbiuFAxR+v2+lR9OMw8OWPExy9Mk87Ks6z6
waq2Thabb/QsQdS2tAntZZt2ER23x0JvhkuDHKp49qi1MGgKzMXre6kD0CmHwuN0GVJoojmdfkIZ
x4ya1O0r3pk323ygB+wuEQfyrmXknS3qa8tTR5aJZ9jQBsT3ByyMTvI+qlBXF7uVts5qwsFcjtgy
4vBoYreCxA0/W0KiRW6iALQxX3ceiX3UMBZ6+QzT3pFVYN8jd+FmGjcx47f3Op8/pRFuMOMZppTP
pzT4ADIVhsKL+JOVasHe1buN5pIW7p7/E6y0uRY/xsMgpElRMAWXqOOYvPPQA/inEfU2l1fUeWTi
NvqBaXtUfsT4zwefP2xj1ExcVuHjOlcZjB1PcADiyOOE2W3GXEUI6GNYMqMohHgWmiFqQuvxoY0k
/+ycqGICi0KzNhA6rkQZ/pQzz8n2rWbxMCnZx4LWVzOlgWHxofg/OryJQBE3mg59xxsfBNgNnkLW
iFYtp5HUaVFfo7Fy+ED6aqmCbIE4DGZUezlF0h29DasTnOaogv0F8fohRs8RjzuHbIVZmbIKItIh
tK1DUMb0SB80vZGAWhnbZEnT0W7X22BZZoZ/pOie8PdxDStEEihMTXgTBsFYgsa0jXMnna6Fl79r
nCxPaDfGK9isVgDUbNBtzOXRuoCubnTgcw9RRm3niuPxdFkmCvrUKbEU76bDwaMJ6CF0JDcjk4LK
8fu47hJf3jSqiedoG1LCmMDo9Q3LzV57abF027QdmjjeDMTt87hJkHdkpwRLFGOnBXvVL8OnlUol
mloW24V7josZMk626bM5y9KrsskGR9zoOVZm8OSFWVKEnpauPZRLYsYlQibFGALp0JXpZQNrhp91
7jj0FAkCj6USyA5PaVeXvA+5mW3LGbobRQqWJbdAUchbkhQv2QuaBWFkuI0xaechDTx8Rq6dt4ke
D7ZGbYhzcaE6fqb7xKxLpT3W812sCxMRZv6Qsjy1/gyl/FJnFqvDyFNkLpC4VwyokW74pbng7QMG
v4xIuvunCOUmF57N1sBX+041c/0sl2xH49IKdvmaNkRmXuRXZpPVekDhtJmx4EOVKCj5sj4sUWb5
yM2WHvIzS1QAfY1MP7cUwfkGCV27JsSyLZq3n7BR4DTy5zmEVd88nAmbsiY+lj2rarynWxmu0sVA
521PgiXCoKVLJpnsfXtIuvdJN3PzJHrQpe6hLSLkP4higrl4gA8umNgFnakMnigfzBP8c1jXOewX
Fhm/8Ri4az6bwDlsjAfnFmgYm5ZjMSq9vSf6uJ82RKKpzfyk85WZ60cJtWTgjY5ob9ycZXenYlS8
mHGvzhL+Ycmp6t/bMNofYhf5HGOo7/LuHIIgKGk8GIf2CTPGzrrsEWP71wlXik+mRFz2B6q5cD2U
QjbVV5wu1v6+bjA0fZwocGFtFVuVTat/pZtLJEVTS7N2AREb5Ap9HWo4IIKKxpu+y5K52YS1XdMB
XbGtovzU+G92vKOeRX4mIU67phx70ujpjHiMkH7tp6Xa+ALZd4ycx1r0Z9rABv99WOnFT7cFaWhc
tFFbLRDV25j7N4biSaovdMZOVm0FRl7ruovzarXx+3URzV7OTA7coFBjTLbttIcxFoBuEQXN60Na
uFnDxhdqcVbLMpA087XrbBd6J6Cnh6kGFEYxVAB5QIOP3WxQpSeULZr2eXtaLxN8IO2jMzmZe0ja
2ZF6Q9V+zRGWe4F125ZN7X8YVIc16dFuUX92+xgm3/xgOi70taW0tO59y1frRy0Z1bCMw7D/sIox
lRCtdEjq/hjRRbXOG3sUbbiLaaaiVSGH9klVxY9qnIXLxkNYhmpXYTHs1EUkv2Zu24yzIRYv3be4
CDxaOwb6jsXG9VSg7aNOZBfQQo4WrAqPSW2V4Q3afbTmxzFsCWuzb1kkacJ2tk1UosHfOQGNrCE4
J6op6U3vcjMFQMmX6BvUWBI696DJmkbhb0cpFdJW7eFV9GFagrb1d20y9clIPGWnxCjLaNhoVB4m
JkyPvpjxjzdrQQTVe7h/sq3ELCRM7i4y4SOaQ0PuyPzQrHA1nYUsJbm1YKNxKKjSpsC0PNVO0eUK
UoeQNMAllq0nQIDBLqNlkLrrcRGCzzwMQWOiP7pVzMlBFM7K1S7+SMP7cejqPPyE0a7kUpz2pa8b
E1pyDS21SZbJQCki+4jaZuseoeESBU82sRv1dupUrGVFRA/adAnlPgEC6dUqsE0vfrh6J9LSFSGR
BBfBmlJj3cKNEpdQOgfqV2P7Bq2sctmjp8jzCU0mWmd5QK0UZueMumnmSnv6APjuQayiWd+PtG7z
M3AMMx9mY8/LXFJBg6zwqPCQYUUpfVq7q61bOLQoUyVrFZiAuI9NvIpHFasNwMY+/DJNnWwOiGOF
vKLLbmRbROVgYinZChOyAPUyz0g3MtTO82CppQSyWGG5VaH+kOQNNnDrZ55tbPcBj581fDEh0ku6
J1S12aX+3MF8p+E5op0wGYswpn8O+bkHt9fClc4v4ua45DWHjgpnMgLXiH2FKxgUTLHy9P1JIHpV
ejO0VLzID8mMT2xqHdY+REi5RNWGgMgMxRx4BmeWek6CT1XvkHt6fY1smI7zkePfoB+iLkGkfID8
4PCOBjUKp7+RaTlO2e06FXYSfx5L3FXLUwZ7rZ4uQOGE48MqXBPF4uJskk99P4x5dtHigsdn2brI
CcEnF3tivYnCjsFSk69z5i0d7L3QOzoIiVJSNzHR/Ij4og9ONpr6MbpdNZ3l+VWYCJvrWVasHNQe
+ITNrY4lQeZDpXwzRTDBMAkvCQRE7ZPRN4Gag/nsp7wDp0V1PBnyzoVeJyri7PR1d83GMWXTHBrQ
aMBUPYQKD3SZmHhTI7NZtklVFETW4Cs4aicrHjiLafEwv224HevtVFHFjXZOxnW5W3rFTGgIGjY1
wbzXmqt9nR4IkHkv1TA1vFQa8j1dX3nQINM/xmhKc/rxHBykmdV4qTBM84WYALRe75uxW0k3ltf1
5KQjpo8V/grDmQ+oPYLaqVl4t4M1on7BcrfnFux2zE2ygja9YhePwPTuUxHn/ePYD7mHpLgcWs3i
AvTZu/InR0MVTgLUss+17ZpDYNHiP/lgOyC3mEZ+THjJwZP3rJdgXS69yeX8FApcQcbj7NK68Thm
zsxDSV4jH4Usj1hDIWvjboGQlgQGf56II3SEBAZzmtqcvmTaefwp5cxC6dayrPnJG4duvaUqDebN
y9qM48iY9amyTlHYesMDlRUPgK81OTx/C7mPidnDyERh/QyUcTW6KhPIp23D+EhUkvLWNOB4wvUZ
QUMMEncMJDFKHDTrR566WXFXp+PIeAHODumCOT8wnFAAZnwQWBCzVLasyeGpFcGssz1MQYb+yYko
6D0tZUQc9Tr1IB+a0KqyalAJ9GehKu92Gv8dMzDkZPJH9CG8NGzQNjzJd7Y/z5LOg3Q1J+4AeB0P
cnKEmeKcltP2GkG0b2yPIQUek0zOw104i1VdRMPsVCcYJZwp2Ngsn/jAm/XI0hnSRcDHxD765xh1
ujSRqAsnn3Vmej014uBcMku7Ales+pqAfwi3isyVW+3jdDSnwNeDRZWs5qKbdTZIXGbZQt+BjlZO
vP4YYbCy45BkM/rxgJK80twZzKXT4/N/2TuP7TiSLE2/ypzeex5X5mIxiw4d0AiAAMGNH4AgXStz
7U8/nwWY3USwCpjc16KykkmCrs3u/e8v2AmJXekwtlsjLbLTS7cCHOEPzhNvFBJstWC1PEaSsca0
ieMCv524mZkMRDhfPlvlqDr06W3l8KGucA9zI1Vv5cfY2r/AjDwwQRiNUJsF0+H3EBdR7VCP/Gx4
GYNW9Zl9pEGuXGn2VGf+oukk1/vJIU9RNWAqj/bUVnCe6VE4vT8k+e+Fp7dO+yIcFD0/s7dXI/M0
hex+fHV/Hkrxik2U8AyMGE2dIKtmRDZ5DzrxEtuBWp9KBMbY+I4s1qxdHx/riAb+jh8bQMeuYQkT
prjz51Sq0XGAGGC0vYxW3tHIdFFu8iaK1o74DKF5GOyFM+Kq9LkrsEYDROmz2suWVUsm+RUohJps
IEhTCE/ztjL/mn0UEpEqJZIrGvYEfCMHfvXx6f9xqzAGJdLeN9A8GIapMgp+x/ZHGeRtOLjiuY2N
kfNgg1JtIZsrLdTHh/rjnbMAhn1GQUyCEFqf4t2UUbgjUEA9+5GH39MumLxkeDBmV30iiLeGT1+5
0xGKwYOBuI/ahGmCiWr1/cXJuiGbAPz+ubIjtUbB+wNF7Ej4YIMwfbVnBT71PsXExK9/EAGjy2tW
u1zsP77209vM1FQINctgTCoM/L/en8lQtGM/+KH1DUyC1nHCi2f6jqW8auc/PtLpXTYFJoEMYiG5
uUyQTsHrlMLQs7DI/oY9spte4lujWvM4oVPbwRBTVePHB3wvkWBoglQF2JkhL+GNSqfz/tLaxJtZ
TCYJoZI5UbSWVqCWORbFiecayDobcdbHijxC256KiJ3x4xM4Ee9zBjBLTF8n3AI/VS79dGUhQQdn
Wbf4Vkf4/xVrZlkE64J6RH5ytBubb3ocPtjzHNtW6/cvUFwTrYK8cqct2BeGt5uTJ0JBPED/E19x
afsW3QLcBuyrqCOGNwP5VvPIjjbSltXaHYTaLHssv/tyFQU6H/7CYnWiFmndDvDIgKI4EDGWAtGt
PYp5s93HjJahqZeppmqrpm9U2aVJ06WLUVxAnhlBUdQ2Lnxx/vqqkhWn5b4B9A2lPatmmpqqaEq8
9ljxmYYqloMkT1hJ9CYcuP9emEiQSbMfewWyFCmw7Me3/48XzkUspcMWQvlj/flqd3QWkabP01MZ
1cRR7cIKm+ty5c+tqgB+QdYfH1J9Lb8vuWqpxXWSGQ2iFez3TgY0DMqmtkYY+uSHjsIYu9h30ktS
TzAYuNIbnTOAzEMCVrUZjUAVhVqWq7P5+DROrxxila2zckKv4h/eqeKpcGqSRQjJfEpL4M+zOJdt
/gWpqykvzKa9+vhgpysIDhgIN0CKHCRvqOhOXnLH0EOc6JrmW1/Dan4QBPzyWiRJpSqrjw9lnnzS
/O2oWjAdJlaVfeEP9WYI/y/Lit78UjStjrYD+LINNyEwKp1uDOGXb4GBd87/uQA2vJejsPwHmjUh
0V8C6wLB0PKo+X01WBl1qDFjZ3WvxyEdSuSyCHyPkPUoWGvUFAzgtdhvRPvewwKD3jVnOnLfa4bF
xWmpYC8KQ01NioweE3C6KgPf53pPtlQ8ZRvc7EP7jZ/4b/kUJ/ebe+Czruh8p7YLgU4/qZAEPEui
T7vxS5cnamcOSkYVKWT0ks754/t9YuXI02QBEy7mKJhJguufvs9DiUilMuzg3rPL47E6AXSa9rUq
9TuWepagt9k7QeCqEyzGQqGkv34l+04hBNqANvursF2FZ9ILVqx0JjxPEAUNm3ZtviACNiIVPa7y
dCATraNhWqeoKGgacUymLfk1+GNapIZIWpaYfDuzp8/8Xl/m6oHPIuEo2nE6DtVZHbg3QEDblSYi
9SQTg6qFfPmehb9cwXVUwPKvERpfJO9uwsyDfS8IQDmwUjSI0S4/2W+9949PySaZ5ONti3Une6E4
fXw1V9B7ehV8z3rL/ZrIQpgbk/Hozkm9ygbjj9oNySr++eTFWUCgaAAb0UyzB1zQEB0WeLQwNA0x
J9AmxMtO1NZfAvrX5iYbmz5aYtxo7mI/uc0ZtX3HowQiniO1aFoyy3Gue0JUzyM9bi7ZkaKZbj3C
ylnDv+pxZo7cnwU44pI5lPm6vQI1TB80soxoDjJiG5GfyxubXSnd2JlmXbqTJKq3mgjN9TlDvNrs
sywzmRIkVQucV6YDI7zWyL7BmsBxewxRhXZzrSMBqaR7b7I/P1dRaZARKp0ICCNsmq2ZFMX94Frd
Q2xZ2L2j7LeLlQZu94TOEkNdrZJ3jt00lEVBt0vGLtkwJpjwcmBeNCKl8GNt0dl5f5YVZKEMfg9g
EyXJY+fBuVx4QZeu2kGW93OCNzvlp0ZwmabZS93Rb+2WyBpzaptvhjvbX6JOdMtodPLz1IWHDVky
Pv/4I3u/WPNCMFZmMUMxzEyfQuHkey6Bf9xahMUrz2u88ckdT9dOpiwLHKk7Xz4+2PsN6u1gLkQ5
tc1Tw51WJMFsU9pJv3h1dDeHIzTq93j2mLDm8/Syty2S7sawzG8ZEaIv/vjYf7z5x8uEq8PIhkX8
lDbRicYvU1vmr0Qr0LhaWZVigG4RQP3JNnH8m/53Gz5epW2aEA+UrNDyT5tIdB2p2cOVeTVwdyCc
02S7WJQ0PPFqjDL3QFhKcIibQINkmwmfuMO+irNtHwuSklBqJXhLtM61dKR/Vmi1+4X9lmxacMX2
Ic8pXlB75NXCbA37Fv+l4mfeWd4FbFz3tjcn89FP6FNJYzIglIZpeG3lKqlHc3MH9CZlFmcMPsCa
9KfXBE8jRgmd3Bih0J/1sbXQyvnWJ7WQod6id7dElQGUQdwXiz36tCQwNLcZbW+aX22c7XE3ja1o
a5VJthvn8bkw/OwJUcK46syQoQcWes4OpbcoVh+/AuKP03AVWVPxQQyIY6iy39fkWPrljA8i9zXs
GBwAp0lsFzzh+quGKQmmj8gwdm7eEhOB3prIbhD9XQludYnGERfhzIWoPRshOQDzBHAmA/8byYGF
WMpUu4yngghNa9qil7HuwUCz61LjoS0cBmPTcm5Hxi4JOrmlW/nugbKxLzeDHf+ciFW8srDaJfwZ
yDMOiXzKRZu1qzJoupcpi7ovOuktt1qBgT/ZJMawscx26BaWjMN7PPsxLkLdxwVEo4EIvg0ZAbhJ
nTAIYU+8I6rFuyBow340QLUDuNXYmH7y2qt79+4Rc29R5FODOnSzUMHf39sOSJjn7gavdWyLK3xB
kgfEF9O0SutCvzIIAfispTuxJuBDw8tIsW7hI1lQ8OyT7tEgvkzmbJ0/kiqxz4DNSOQOukk7B6hM
NgwiWlZ6EcrXytKzhzgcSTFG23Kr9b61+fjVcv58tSg1WT5Nz3Rh4p6SAeWQi4YM3QKLZAYM9O1l
8K2UMzFSNfrhRa2bKQgHacZEPgmwwlUSkXIXQYddgZP4/pKBZx6tZOm4X+OWdCSgXyD0Qmuiy9SJ
8Ui1rPHK6cjADYUb2osSdf5AxoFhwpXHi5cwBAM5OlZPotrib1RtkrTVLnF3IAcTKEND7BlNBAIP
bGeYDVWbcGD3XpaYr1/kjHmpKK2cwJGszgif6YeEGS5DzwfR05pSizR3rTkW+yjPEKlKF7oMbyLj
oqUD6ndj+XHByBVGHS5MI3Ol1sF6e9nAfbgcKr9pFmVcOfBqsfohKspzB4KpndB8bGUZfyW3osUa
0YyBevqElK+Pn86f6w9vijIrh7rm8HxOl2TLZBKajkP6A5sL3UUh5ScvsDxUzB+PjJ7KfZ0bMpWd
QnuZ+mTAgNfpq/yz03jP1D6+sJ6iILP1YdALNvD+G4Ep1eTN7GY/iIclYO74QFDfR/hPZ0670Wck
ZbUsus3koButUFM/RR5iU96T2bj/5J78iw/Wsy2wZZYOuJanjN0574a+HNPkR+jqzl3tGM3BzDRt
pUwoztkXu6suq9uzyi7yfTZaxmVbuGxkbtaON8rUAkJyMfQXsdZZP2HO12Lh1XF698lZ/lEy4CMA
fZ5PHM40TeXJLevzYMr92u5+gHrX4RcqC8KKQBKnRdfo2IA4fcpMqZkdb+VJUf6MCDMkJC7AnGxr
uWXzIHCku9DdIf1iIplnQsIusJEJcfQ42iWYDNSMe98e9H/scO6n6sf//a/n1zwu/hZkvVNN4KP1
2/NdPbfP/+dNoHH1nPOD/y1jPqj3Qovjj/wttNAJFcDxxqJLoVhAHPVf/+OFg00OpRu84KOvJWY5
/6vbUpEe/NSb2w2/wzn8rdtSkR4qKd0F8waH8/6J0IIi9d0eJ7BQUliDstzUDU7vtIbMa7dpxtQZ
8HOv4OPQng/MgKF9CKfUEcQeMy2S+phwkZp5luuPLZWoQTepgjDMt1QMBc2bZEMmsiIwA2NZlZ8R
w0dpnJYkqYLBybIaRrvY2NaAL0RR+NMu0YaB8Qj9mpn3e9kB3PTEDbVd0VaXRTYlxYoYJFoy36uK
CxEk4xkbSq9jrOxMl5MdoFqy6oqC0vmqNWW/HfC/DJc6wYCkN1UXiZp/53QzRDKJ1LyPCEcrlnHU
YVoMiQwZMwuRvx4AG4ZVJmdyCZ3MGQ9z2otnvTJZs+l/+ssYe065RiVPdUIDjmzUt0I92xZjTzJT
L3Hqw3ck3jt5WLtX2PvjSNZMerytNWL4APemdtvKlLxJTc0/o9xOdxVd4QaLZZeRHnQejByIcxiX
eR/016YIiieIX/AtHCg0WzqXdhU1DRtZWE3muISmNoNQ5vDpRN1/bQlvfAjmkhGrDOuKGC18A4Ex
pOBCbUw0zK8Me+uLQRjZtjEdubaNtF87YVUbjPXlxQBnnCRe2x3WOBHgeINxtdg78Lke/ASVKXUZ
5g8AyxhBRI0yheh51Vca0L5+W2MaYR7tIyzlJOEcTSX6pEW2drSaEEfbCc9RFhT4edAJY0Sxq5VD
BcobzCpM5VsxKAeLPFRmFpPZYmwhjyYXauDy0w1i/RnTv3CTCr5GUh5i4gGxs3nOlZEUXgk5zhnl
WN0ZBaHocGKyr9B6nUWgg1cskfS1u6xHDbwypXud5xOuHMqfAy8ct16qrDJeGmPEwoMas95MfTgi
I5b+9Sjw+qiV60en/D8iNi/CL5QriIOBNMHkUZe96rgp7FuVOdoqJxHQ0+AbXwP2IgV8jBd465iO
TE3bp9uwrc37IIu7/SBzd2NmtFQLvwiaO8/uv5Pfpq165WgSHM1N+ALiPbWGlS+no/1JqJxQcgdI
IFXuKEonuoUtjDhRsJcaK6GcVJqjqUqDvYqARHdVg+i8ZG0erHBFmB46AKFdcLRm0UhIw+hWObb0
yrtlKsfiqhZEV2GqrMxdIMEGS6EcXwxiNL44Yd3CDPMLXO/i8LGtM0xivDbIDqlyjoHZV237Noc8
4vEeuoHdLYSd6rcQddA3QofyN2REUN95AlLPeVV5CbTDtrpGHe1vGkfPfiCLnva135RLkmbxhMXR
j2y09nsC3xL3iGFYCnz4d0lGbVna5jNT20eRSbEs0pBWy+9NV+LSSX0cZjhC4MrYOTcDom9MCBap
wJ/wP2lXvza3z3ZFXWcf+/fSZtSHL8/5+13x+CO/dkWPnQ8pM5ufAY0AbJ1K7pea2fP+stkPmecp
LzT+SXn0t5pZsCu69K4MtDGRcn3Q7L93Rf0v01SjAkS+jlAamH+yLb4HVlBXMEVEJMSQ1FTRPuoU
fh+VJkZl2o1lazuSCm0ScpNp3nUozT6pV98DVW+HATPCCVtNrv8YWs5Gg9PsTHp6M9sGVClCla1O
967zAd75J4X6+9L4eCxmFxZ2dwifnGMZ8vsl8SwSbDCtYDcZpX+tO7K/RI5mndkzGBkGFJ+2spDz
35cWR/spejEKXdtjPqur1uE3MRm0B1Ebrgx2MZxQPEPqsr0oJfwhYi/yUiw9epYHhEyWudHxzYS0
SZ7hRGTvYBZbADxSmPveHjADJm2vSiASQUsH78TnU38pxlhistz4LNChv8Xtnr3emUwY22NxNkkj
v81S+CGZJtsvRusUZ36PnbSG/8FVMLXxlU0QZLGywiJC06Hn+zhspjUyi/zW1OwZTiU8owh07cGt
kIR3U7wmcgVzmSrTdzNRNpc2oJy3jBKruzWbLv85W3N5Dasl+UJiD760mNZscIYtlkZMZkxXFgPO
siQk1jNkLa/XS5ITpmFtRGMFE9Rqzl2jLa9gJbMAQzJ41pHQ7zJnqFez1IZdjVgNTfjoB87S08zy
e+Pl+YUzK1J2OUfdAmsXjI0IQdnAWJFPcar5Qwo8J12ICO40MCR88hleT81FVFTJxgW4LJbDMfhQ
j1QIoq7yENGIVk/IXL3HxE/Ngx8S74TzVuO/Jl5TJQvDV27guTmhq9VU4qIEfQ8X0CWilzTKPAxd
Czu7xtjYw5PZDrGnUOmNk8pxBC4jQpnte2WqlEf7GPhoI5y9ji3jEI0xWbMjniyRSohsVFZk7pYw
rUe93Xg9vox4lTv5q1T5khFBk5NMqlVoeeI89L2ugqQHH3TdcHOiIsgu2aLmRySV2i25QfOFfoyz
bEYjpSnudUIuIUPrC63U7myVgRngz7jrVS6mNQEg6OTYvKJ5bF/SY4DmHM6EaWotuZrcgob5r/O9
bjP4TAM8QmSri9GlHLDI5YTUBD+UpM4Ut3O/0SgFVYqnpvI8Zy2nghuHYlkybCXQhdxPt2rPEw39
7mJUqaBwT5JnJIXIO4gMhd6H0Z1KER1VnmigkkUdDH3EMWzUU7mjfs/XM8LCu7RSm0gT4klHlVMq
pNZepiq7tFUppjxZ8VKNaXqNTRKh2nPbHmrRosJovUNd+/G6E/NXrZPWlTlH5tpUeamaSk4dfGe4
o2gnTdUgV3UiYLUY8kf3GLkapx4kw0V7DGMtjsGswTGk1XlLbJ2O8a1zQ5Jregx1xRGGgNfpGPbq
IeYY9wxHVApsdIyEDY7xsOlbVuxodio5dtbKetVNDM/vbZl4IeYDRjJ6/XDvkp2x9o3GDVdiIpQM
Cy+UsQtR66Q8tV5RbId+BoEaNTv0Nu6UmmKfewN+sXHGwGfTwJCr7UUIrRSXiGEOD30q+JNWFffh
lVPLLlqUuSyGm5C4TM+ifq2b6NwPtJ6U5SYYxJNZoZBJFjruvtBq5OibDwlNhtjUI5PeV5dBD7yI
Nmq1s3Sqwk7eMfUs8npLQEj6pIkqvfP7HGa0rhDFMnfFrkfQ8uAGkyaRe5jBtICjaJ2JscdcmaxQ
GgYBP3ArsPM6GwgwuyDgQ+yo/YCCxnSKp1U++8Y99HfsmZta/Wc3cII7SPDDdwcfYg8dODxBO7Ws
fZkRWcx8pwDZ7DJ7XzV6cRYz9Vm3eUfLhPiFXggiBPnoto3Lkgt3dmM4DRxNGZP/XPmkeTc6buXa
FBHtGAAij5J/q2kM7mZ8P4jvLbSuoqEb8tvRsqsfNhONC04kpqw3beQGk5/Pq84JM4glaHv2np75
15mInWf00ZyflfUGnn5ufou0Q3m1ggsWS1hG/J7Q2vwnTjzZAwbj401GasO8QudY3oU5ySoLlQxo
sHhAX+W7zVbH2uY/2MgnVSDTD+VW++/LQJV5+kTu9e+Ayq8f+tvWxvgL9TckQQoQVQepgMW/bW38
v1xAPBt0E5aTwPbgfwpBm0KQsRezXgc+HgAnyMmvQpC4ECT7iqBESSUorsQ/KQRPSxjlZgCNi5k9
prfMMk9GiUbv1HB1wxK2gsb4Oy1CcW2RbXWFEOUzeuFphfbLOUHnXgCkHuve38slXA9w6fKMYu9a
A5TYfjKukg6uxcQduKjr+TNR+nsYEnamoO5WUz0cYRWB8uTapGaZbuXpHA/eKYaJesXcMBlxoUVG
aO2xwXXQJ42ecT84sflJ6fued3I8OEJmh7kVT09Ryt7XhixI5Go3stjPsm1fgZUIe0Vn4F1Mxjwe
xmD2cW7TP7vkf3GLqWkp7Znn8K6dElOhKSVy8Nx8z+RyvElhBrz2WNIC6MRyvAn16R8fUJW/Oofj
7WUiLdQJ/VYC48Q4MguW/i7SYAlAByDtI2r9de5ZGht77zz99nndvM2m3rnU/nFf0YdjqABTz+fm
mkeyxG8HnCia5jAY+x14SJ0uOkAc83qGINAD7AF7E0sTG1deVth7tkLjUMMWf8Ak1B2WEcaeJKm4
jXtoJ9NUWJfoeuhoUcPu4o9fJ9P75C2AtnfSI/DBw0Xl20d0iDnxkfD32/kWuQ9tLW+7HShlaN9r
OeDXeRNmhLVhyICSsQ6N4cwoIwRyi6MFIt/gdND8TO5gmzjOGY721j6fKowDrUY6i8jJeJdIiIOX
NHvGFVtbHp31DNZyePp4EuYYDbAzpQLfzM5sVHwBzBW8ZEk/2VRiNK406aKK7lydXUmbxgPtw3gT
YKSQLWb8q8WL11vVRATkPPaYNtY4B+KCOd44rBLOKvb61N8leq89JhmY0aGWpuSVC1DXYrfZYDRN
OPgcGcYP3tIRVzkjjpPxsrX93r4di2m4QM2I1ycBPyjzffqMxXEhwPGW73Tsm5EQBnY5P62lh2C4
rp66xCTOXOrWnuEBE7Cx76snL7f6G52tL0fmqSRQo574FIdSPHtSHw+YL+NECeRYPVlROx60WjPu
RUvEBgaZuFrSLAD2TP745JQtJn4Okh4crYiHOXQ2A220vXRnedZwQBz7ggczSfGR67xBPGfw96+8
uee+SXrbzueh4ZLnPxBPLp4djCMPNFz+urYGYW0mch28pT9i7ciwLBgPb+9qlISYOUZWPHSXcTpC
VElK+j+m8dWTOfVVs8X/BptLTU5pdOaDE+b7tCZ3nvm0SUOwbm0zeoyg4z5AxMF8vE07PAzxZuA9
IfzMfi4br3qCQ87HX+f+hT9JZdKHS9XCxu4voZSqtKWNuuJcEtaH4VVVjjddhxHqqndMbilfd/U0
jhitLt98K/tOmbP7kWHtuyih9Bgqda2DjU+PF5Yo79X9t8eWALrOs9dR6ror39MihBmFr18d/0wb
kACaT3rCujFHO41rvY3ctl8N+DFsMNXhBY7U54HskXj4pkmC4NxoEEsv+2bomE+Pnn+ATWZI9LuA
Dx0tpacnV23tNBgCe9A5xrvKKQijh+6G5nyDa+y0CKxjyFMWG/oe7YzbEySTa/ieNjjDattJ75KB
JCtkeYeqKkS2iEoBDlpESNEvzNmfnjDPHl77SasJfUmaOb4ZJs0cHhtuf4SnJmh2Y0YFtpl6WlJR
4rxUonBfaKIX3OfmvrKCaI2uH84YI4KNb6F3j+pxD0hvb4AMrSvhERdMGUnEzDSet2E53jt5Vy6j
Koh57NqE0yjeso0bGV8b3axXVTQ5ixZL+msNbtdhwCcyXLRBL761Nt6xvF/NYC1DPx7Pe1frd7ZH
rtKi082SkPFyvvKALF7xMTKuQEncM0p05wr9l49L/2xPFwaNEA98ZAJB8lUYbwkdal/9OGKo0Ggd
w3Bebv/MDtqxWPl23/gLjKWCBwsKTbEyNPtLG4Uaup0a1oibXCUYKNm7erBYsg0arGwhdQi9eOiL
5jUy+MWCdXk8KPrAuIbcFMU7RwvYpRUEAtBcPQnYwQ/5FJGO5YZeTjPU94w1xih4UK3IVWUb1dPU
pCNAfjo8My4IHxLmPed5aab3iaYnjwkRsdihTMLaBzpjlBgG+t6rfB3AGkOZFdtoee8I5A4xY5qG
ywg3hpV74gxTZN1/nJvK+JZLTZv3M2Jxbw9fGGxkaVTNuLGkIdMzx7QsjOV64axlkZ5lfhVc4MAf
3sgmifah599DOKofslY+T/moVv/YeGhyv0NyzX0iiJh1XlRGfEaGpvmt04JuWCKt0C+RDrt3gDMp
gfL9sEccq/Ura6iNJd+le24HpfQ2dMDF9diZY7eZbfMhj7xqhRjDht+dR8PKnszaZWCjfP9yK8Cf
HxHSS2ZY/PmKHUt+ERHUshffG2K5qDFbLzezV8boVMO0s0lcSrUL3HQ6bl0eVIy1RPh1cj2SevEB
uXYj/MwSLmnrGhVN62QGzROyaWoRRfS7sHAvXpL9xWOt8e5ax2gBWSzsLJRX0mumPd6k3pUGQv4g
UVHm0J4djFOzxGdQJljeUmyywoVKuTggWUPwhMkfr1IH3kWkTWlcwbNnLa0dkzU9Ia7zoccjaItr
gX/RDDyaZZb5rIOEA3FOrodEM67wPMG7t+AVHK3Qv3CyKs6x6MDPP5M9GkZSGfJlLxTnUEGsF36V
acvEUwyRhM2EGG3XA220OLwjBjKI0ILLXSk5MFIC+3meQNMgsrNMuoir5BpBvHr14b1EN+1QkB3W
VYN9MXSdjq2xwHQVVXzzWli4iqEuJY+VnbUWz8eJfhMLZX8q4gxzU8RqyhIdbu4ZkVSGs307LaMQ
+D3XUUIlAe7A9uVKVvs6k3IHz3+8aXtqX/ACf23MGb665kDeHPbaQCDjpQHbw1pCOyufBrOuIkZ3
PWcd5xXXCuzAIQsM2NyDXZMswW7htHZJ9jc4R5otBk/vXRd5vO2cdWmT1Es8mqa7QCvFkxMZLKyT
JMcaz58xXqRZlzRsGQbkKHcGzEFY61zYs+XhH4wvyl1WavpZ1UXaz1bW/pYpJ+7pnDNVztER2hwJ
d8UCT7KT135r3Ft4BpD5JEfIp9LFBogzidUdrUueeCYg3oN2emRu5JKl6i5QTxQTHx4TRGl8rRse
o2bUdA2tiR5fX4mGkJI1EGCgK38DW9jcJ0rLO8eCUnHX49bjVChjozDyDllKIBxbVeXPFhTSsJ7w
O09jLTS+JB7Vcrgdhxa/b4NyIyOSax3rJLYhW81juKaYRQ+gvdtc86lBXDPSz8Bqoysrb/tlDDl3
zf/q1Qj3+yxL5uqSx18fSo+VJUUBBxrkx2daS7wUEzS2nsnLdyHzCGLLwc3Qsgquo3ZWoLj4brj+
uT1Bcqtz6zb0WNItGXYbePpkFsxGjjgThnoJR20BMGUcMF3CwIAyRC6SXsYLg1yuBarl9KcW2wIk
swyIVy9z4ktrhCR8gcOSVeFnQTq9lk3X/mgPe95rCoOu1q9JV9KvRU7oeK/nS6eZ8t3YiXpNbRzc
jUy1Ngmb6CrBTIncOPvaRpdyCW5W3PK02ZeLMTtj58u3do7xKjb7LZQqZx362WVHrM3C4lZd6wBT
XypSu55kaVpXZZ+rSIFQp4Ac623mZwUBAjdWbhyo/Iq1CQX9p3ACcWZZPZHzAMJ+QlZu4Q4kM+60
ZP4haocHYnd8whuY2xj0552elRTaWl8tNXbgZjGhpmYFicDKF+xXrIbMgc+72tT2DpqC6rJJM17S
PGK1iR3JGzn3Ac8+gNXd3EzpkMBJp+x+A3T+PxUBdKegpjQcAmDBAII4bfvn3kx8drxqV4lj0Y/P
jYlUljfx43btj+6HAzGUAcuABWTTuL1vD/0AV8mkbKtdRhIvRG6iYu7rBisAcH6jPHds1bocl8OP
j/tH668uUIei79CZ4hJnvz8uLXlmEcBW7cYkc55bDS1P3ow42w+uojqUeTEdHCdiLa57VeV+fPQT
yom6uwiI6Ir5wDmJU93a1CSgJ4ZT7gYmweZi9qR576lVNzkGB7RhxZqvo4J6slTljcCQxf14Cv9B
7D5B7JDFKwzi3yN2u+fhOY5/x+t+/cjfdCbB5BbBIX6Pbw6wIG+/8Dq+lL9A6xjqIl0S/BGgwV+D
W9P8C9gPYiuYjw2g5/FK/MLrDByqUW7AMlXtyD+N9z3JvwFOYtijxrd8s6iPwbjev9m642dzghfI
XdNUVbeoyBaaMFziPJdzRodX2aG8JfNXfq9cRQmKUu1g+jUEZ1tD75DFzK+yZiRSliVpWGmOsWx9
rVqDvFdPKPL4e5gCwLNQ6D/xCLiYLoixAkOPRjzdgdvWFTaAF6bGWDXyiwEv2XTaluaUHlQgxs4H
YFlEhtb9KGZtxrnKHuxrDZDieiSNhI6qaYdnjLCmZyy/plitja7BYKRnfZCpnDcu2MiZmLTqBRJL
8oykd7rBBJ8oY9wbniY5y6VfoYBYWsQS/uhlaCzMClA/hAB2G0bOrdFqrNdo980vnTXO6Sdr51Hx
8L+s6eMjcADXeKokc3mM998/ghz5V6IFjXM3SzIJKL7FujJHag81vU3RDtSKG2Tm/g3kFvOiwNSX
KHfHYyIcYzK1nSNouog8yr0/d/3lHIjoyuzs8hVWr/aIq01ziBSPWMRJcgmDxEDQEjEtwdve24YR
Q96uscprz5NfWmg6O4rACzccTIYh5pb4kNekduqX3z6Sf4G7KebBb1RxLtpWil/FVgDuo7A5wTMr
xF5hoBOhQn0XPBnq6Yewqr6CfYHWoDXGYcqSe/Sa7dqOihzcBdOZTUPiKynSo/5SpQa3wRfDeB3i
J3A2lJa4Cyb+rbZM8wd2P8Z5SCt9HXUOnkthPd4IL3hA2GRu/TjOHjBg6JdOynQ6xm8d012pbdPe
clYT9fV61nPeaavV+3N9tl4Lp7sYpGnscDUWu4mI5hamGMbHBAOvR0FOrl750UbETxkpBWe2XQ7f
44gUSQbVw/cKlzzgQ0p32Rp4nUVRv6z6boNl4Xjgo0yv3F7jY2rSeJdar3oeJxLFgHSaVUoe9bln
h/kyDryxW8Uxw+nSTfytPhNwbMagT25RAAEXPKUFct3kMo+s+gKzF/Nxaovqh0dGFS7Ggyr2iSWs
EVwwjSogyO38sYrPEdTql8eAEq8w+ksyP7g404JeuK6jOdlNkoDi5WyH5gH/1fG6aQ1uKDZbG6Rx
JDUL9W1q6UwS89A82lFTv/h0IRc2fiVLPRzHT+SeJ2sW+LCHGlCpLw3rKCOCWfM7SGyGfRCEQA+H
qNXn29ZHj6ZBfHuA147toEtQONJk3h1Zzt8H05uXTdtUEyEcU/SaAEhdVY4ZnNWtXj+6tV2tsijT
t8QcfR19FVrcOfmXvOZvSXsJZJP0VrGlCzAuykDVti0BP42A8jbR/R9GXaY2bAEudeq06dJWsb4s
V9MGHyIw4Wou0zMpqtZYMzg2Kcq7mr9z7McrcpLn2+NrWyXkDseKpClrsnqNqgx+luBPXz0tb9Dy
GM1jwayDnOqYsWleUeWsLEb0L4WebutSavmyG33mrrhaOVti61J3nXqRd+3pOEmuP/50T6yr1e23
1AAKogk0W+Sw6tP+DYIGFmi0cJbBgewRR1u1cJJovGrtLgHQupRGYmIsWDfafTLF6A7EWPnVJW5G
0bj1kP1NeIpRbC/MrA7OvLSvntPekdPCr8lyWVaGDJ7gZ3IxINDGvo47bfPPLwBWD6flmOzLpmIY
/34BxZw20ohC95A5pNajXxiv6ioMNzUWl3LRFKwzAfLNGzjzLDFFRCA8KdzVsx7o4twYnOAn3x7h
01A6nq3RNS4ctJ5nOIx1wabOvOA+c1WTFxUhvv8fn/uJo+3x5uMm7zIDgAxv/kFLGohFkbM9iEPZ
CUHIfNMEP3mbaSEwfsmwjIjny2RsxusMUvG2zT2uwCwKBywq7s/KnGTowTflPhODhCxZa/f0Wf7W
H+wWI626K65nr8FQw+T6/x9757EjubFt7Ve5+Ods0Ac5+Cc0aSuzKstXT4i2NEHvyae/X7ake1ql
c1rQ/ABCA1KrimnIiNh7r/WtqQAt5/Xd1H2HulPzFaXmZwb4w15dV2f0ZbPS3DUnWW4ZcLeEAFur
N+sty9AwRC96omU7xVGcA4IBgsQxVm/yzog3dZ7Mb61dEi0zjdGe5mUbrqUoiWjS9fkbFkzWK4TS
hNF0ta6F1LtwgisJyq3ddeBgGs+Qdb3PzTF6KwWPOmeC+e7Hoxe5Svy1RVeAXlfyH4dSRod1bvV7
0MT4LYqMeG1Xb5Kvat2tmwyp8ht33vjNzIvrCnL9aDIRHYa0XE8myRa0z5HZ3tdpq3oLtj6ISvpK
u7ux01dRZF+MisS/Jk7mPe72zm9bnbRqE8kJDN0usEQ+nzHIsJf8+kbgkPinHZQ7ASw3ZwaNUe+P
4+C7YwNrNZQnjND36HF74S8qDxg9P9ZmkPrNdokanF8k6aVesgLs5ShWf7L1fr2sGmtSGBfdPsFZ
GCR5lh8a+mWTtxRqKv0RlVLhxXG56Qni4nHVhPr52lJ6uuK3P+uTOX4bUmEqgUtDUwRdQhsPcXeZ
n0bQtCGuoIX7wCyN3MuNHFVXrkXIMFzsJjsnVuZgWWuxn83iaZ4qzeBVdkvuKzrwtcZGe8SDRSt4
UIevwChZIiUtuLZqqt2srd3W5KndiRyxvKdev9d6SvsXJPk7S5HjEsx6uoausbxodNwDo0KAwutJ
IF1lPBBubHKzZnpn+iB5xBccZQURq6M8VFqGTs0Fz+bZxtpsEZ0l1UmfI9P160Emz+wD6XOnZGQe
rTj3HcxMRfbSOaZL80c2dszsAf8sQe2sBl4Hreqr4grtXiEvlwMO9dpBdWa2KhDJdEGuLWqDOUDY
zwmR5t0gWfJygKkqUOWrhibqBx6DJdHXyHeg/JkBranyMY77jhazya6zapnxOQFcvaAysmt5VPr+
evxxl0tMSqwSrsiDPhd5xbraNwWjVFZ21VfKVbuJrUkeFm4EB2NYVR3BGyWVzzDYuEZFpQ7307Be
QFnCiqTLPt+3nC13qFNcGsvwcL/ruMWhTq1KSFCPpFFmRxpVaLtOoTmSPemQw574dhsJb6KtTfYl
yJnKm+M26IleV+hER0iKjDX/LsR035OwnvoWx1YaVdA2/XySxVmQjXinFwxb2QxcPhl3WS8/HqT/
VrZ/U9liOLgG/vznyvahGvrkf4JPsuo//Vzf/v6Dv9e3rk34CYpki8Skq+bkX7kooODND8RWox64
our1H4X07/UtehQXHSHVJz5RDGhUnX/IUQhTAUiELxdJsk2j5x+lLFETv1slMYZauopVhwhfnd7J
u8OKq7KdRxFkV9PUxgu1MBMYs0XRlsPBEfXQBTju9Hsjt8etU5lrqI2Lu6dKo+svq+lxkRjvYdIW
vtb0zk5CQAAVkGWlT3Yczh27TELZx/dxbexM2XO4N9vcN83yeRrk3aSbvUf8pkPqGx5Nzc5mP+pM
FztNCSESuT8jBzaLh74k7qiudeGvRlyczWnsHkvDTbxO9GawDC1CSWWA5Ws8ZbD5jBoggoiGy0Kq
9H1W2da2mSyTgiUbinvij4ZDVTvNcREJluW5KYCYGmsaZHk53yyTLfZFPBdhlq39wcTBvOm7wfAz
DqQ24wlVPbe2os/eZC5RMM4zLkgxN9iO2WSW3UrrmnLHjPzaaqwbtXV2IBfua8LKKZhc7QRN+Yiq
uAgyDqVe7PQ6YZpyYehD0EuPbMbnhqlCdjAGQUgIvXQCBy2N1ufLKo4rY8aNsBRxKAhU8HHRMl00
BcAaPZ7L3QxH38JnMZNkma8PjVU2ASf7Zxcb7BMWXJudRYxvpVbpNAcaN1DBnUXnul10NcyrJOWo
3iiJph7HMjLWh7I1pBzCFH6RQhrhDHSBYh8myGawO+owYFHd6qtWZY6eYvaYOnorW+7RJjhnN3ZV
JZychphepOnNtC1Qr+zgys1bUZR4aFPNFLdzUfb3iughFi+EnSZAWtbOIMU7Tq0bIUlO4AwKE5gi
ioK/H92CEmEw5VlZUkCEAQpYkIBbaJhr257wzNOwzz1ZXbuyHr+oE+xR41yu5UFEZW+3bzDYLZZs
9kbp4Q9JlQzMel+12XSJellsy6ZyBFgAsTIZ3tBXZbXfmmvd9vcuKZeL/TSpQ6c+KONCoR4qbkYz
yNfjYpgRn2PDm2m9QIu11Pk0pSSyNxuo+eXgE2ejvVROPV84hKxAD6FoX/EiGt1xqcRzkOLRi3xl
6BAzpMuooBm3UhnoBAUu157/fJIaJQgRRM1Xiw0MEFSjR/dlDjObcZjVEH8r6+Q5sko2CIKJdM0v
6kW9ReRpM5ZXxETacpNU0FOJdD0smZbsqjJXSDBEMuNPzrA8tIT2sf2yKb/INCe2jN67ASPL1AMS
B+PbhlnIrd2kTtiPNapsAk0nOgS1elrVjhMO+yrpYfmKUr+s72x0Wc/u3IAMEI3GQBRceYfe1tXa
PSkO0Z7094gDuFDIG+h6vKlxP1uMsrUe7rZWCr7yVRaM/Ix+AeODkjhRu/5+GEV5R10abylT6YGN
1q2bjTGOqHo+1nmt4ymnEvtNEvXfDfFvNkSyi1Sas/95QzylXXf9p67/1O/9/ef+MOo4H9j32Fv1
v/R7Xe0DEDWL4pnt7veN0PjXzmeoH1B0iqsDDyGaLWh7/IN8QehIf975aOpe4SMYSW02WayxvLef
q9xUMByVdSfpoVXrScRy3Sh6xzBzLVDVWX2i7nq6DUTgEcyLTaFZOFKOlV7eVGa1PK3RAE2pijt6
t8iA29xzNTpjuBH0+a5NaZQIeqpva02PVedwnQ7Qv1OxDGFJ0RYa3NsnyOLqjld5DadOzFmeR+yZ
30TmXAclKc5EonxdpummYd83ykK4Op7OrTNRe66C11vT0aW0NKMDJkmOkDZFxg0vk8IX5Hz9yXDL
dYPzVwblQBj2MvCwwyMylZIJEfO5oX3QonVQDs4PRfmioCX9OsZGbG8mVyj6szpGcRoWQ0yyLUFb
ivWWqEQb01ec3D45VgBAqR8mSArTXaMLTuXoQ6b4DPY9cTYVXeQYxrdqb9RcFjyjaVyoGDS7sVcD
JUHguNfM6/8Zk/OBor6Vdbm1r0L7GHWs5dk/9PfRDy2+BuPRcHxN2lrM2lrYEXJQD1jr52Jd4ttR
LFVYqWuOhF4w6PO0uHFe12HuFRIKpjmcykZsB1TcPf8GVXxsv1hZM56FkxGvykHDwBtjaJc1BV0+
RdH42uYXcjDzbdEW6knrnHzruJsad0rmj7ndHNti2jQM4u+aROrcMLVQKezTylcWN7qM9jI/ydqS
r2qySJAAZeIbFrqiPpXWN6Wcs3unw9HRsDASFa24m6TU0n3POfItwyUJrT+pglQgacVcwTEkyne6
puWUs5m8jDNrN6PXWPjl1NDem+xDV5X72V0eBarE1lOIO/lsVVp0X8hEBLNhpHsZ20WoTpwhhJqT
9VibyL7WNH+qRqpF1HrJlgGZ+8WOJU044umzu1Gxm0/xyMDRn9lFzi5+UpDcmaYcStSSQCDUUr20
9A+30JDXZ0PPEfzU+puNHTj2dVN+SRmDg8zmoTInw9wwbmV4IIvRs5sZGaMxfbvmoXxaZ6mFbl0h
G8Nb239qV/JcVkxaWjKZnqyn42gm1m0uu3xjjCtsZjuOql0bm3JfcVY+RZXQ3uicOWdNlFPk6VO/
JyQr3+PsdX0qp+6xGyo29cki4R3+zHEiYPSck56wK+LauqBM1c7DWGev8B+zN75R7NjzYByJm8x3
Q1nWZ7ma+Zc67u0IPGUsDmlrrHdYXsabor+qS9P62r9GP3FP0BmnFEUxWFaMOT05S2tc3JUoFW/i
kdjl8FMVr3bS9FDasXE7OIRcjq2RvsydSuAH9lSER3JMT8ThNI+Uv9MDLdD6YEg4lQx43LeKffS5
He3+SOCNq4QzMqaDuopV32hFUtxh1o/2NSzibb+qcYBY09m0CHS/W2QbbU0gFi9zpssgdpV9Keti
31vRCWlECbYvwRbiItXQynivu/VxsVQQ3y5uFeLpv+K90ukxlfnu2r/2SqsG06d1I0HyJT7kRJ2D
dWYoUkfWcMRHlsKbWxCgluZ0ySqrOSeS6C+8e8aFVLbldUAh8oXh7XjhA4lu56oegJ0tmo9drwh4
TsD8FHO2m3Iz26IaopOPRE8+0XXKt3ztPC3KRMi9kPVXQ7H77eoUc+fNEWnesz2baCfa/k5oBI+R
PbXYfqbTeXU6S/++6omreKpNHb+opLaTIPGIpWk8JVFxV4+9e9YrPX6FoJBvV6YDm9lAb+CpS6qe
sCapJ7eX7lmpCv0C4huFnNYt7g2jmnzr5rQZm6HmqMODehiG2AxW00XSFE39vE+lFh/qCrlb7Ng0
FwejPA0cnwE1sNSUeXlUUOwe9MbUHmxySXRf7ZXI7xobAmI2zS1v2kENMmCL33ULYwVpixBNrjyw
l7gh/kj9Y4YgYp93FpokVBWPGokJAM57cdZRMHoK+HCY94tsnjp41OfZEutpRHXzqa4GOlKaNt3n
adXQz6s6wWhtWr4uSgXtXcaNtStLazoocTFuo04bz2PfGgedAPGNkzbN82RZ3d1sUSIt5rhujXRO
LuxsNZrOofrsgEr5ji0O45XdI6B03fjrJOcMgNvq0typNxQc2PzmzgqEpva+Ul1NXq7SKZSfEiWz
2uXjp7pwtNwfdVCRvn3lbOeJ2TxHIB9CpoGYfqzi6jq3M/m9NLVmg2e1eQFCZNuhiSzzsxHHDqf9
OToNWuQcRyKTvHxe233iOjt3kDo6Ep39zcvNPj/3QD1vM6foOIQvfTgQ+XVoKjxxUY98OTOldZ5o
LDPMLYcXhtqox2p37PzOVGaHSmQaLrD6nZuViIJvKiOkwXMHYhcZZTbxMZ96hQmyZb81acXSI5UK
hhEttfK6aNe2t65RFILVrG6FLI1zqkIeHEqaehJOj+ZlEemhgirmek9MqeGjyGt8Atbxv1fC+STJ
Pt2oqfHJHLrqpMSl9eDEcedp6mzcTL1rsgwu+t3SrKofR+Xp+gUemtzQtjA0/HEp08DNGv00OH3G
+JfpXZuU1V2FZu1JOP2In1DJN01TWVvFzsraczF8ODabYy7TjlwUo94vFAgXYcXmlz5p4X5pfY1J
i9TRBw3ExqZsOuqnpNUewXMkpl8otXkno4bBEhxa95LHpdhOCZvspBo35JxNfO2FqZ4aFfiOac8H
t9edUEuV5hvyH73HQDa5O3CRYieUjLCcvFuw9C7dXb3m9R32uWaXJbq+mw2rBN2LSnKaVnfdRlor
XjgL6I+QBjJQOpYhvjuFMrwVlWNtIlm/Wk0uQiVzL4aOxJT3p/acOyan2+ksebGX9VlyQG2H9qjU
UeuBBSPLRijN+iUld6/xujSaDvowB1bF9gYZP+bWNLtNkUnrLuJsutFSNuuBTj2sLqcVWWA0K+eP
mUX4bMRDE3RN+4zqurgdsUxC8F1VE+nBUjJeg6GY9wzalFQTO8THiEQ1wdRGFekbBzS785UMh12z
RLuhziI/TqSro49r8bMSW0P4TqXkdxPIlsRvzRnmJAYGjq8jvmapyOnebtsE86Ax7W11KW97yYSK
jrbdcnO44isH3yQ0CawA2cayAg+Nw/TMSZXsL12dHkYMyU/ItvMnVPXOBrX2avpW1DS3tezd4ypt
TiuxFe1V+lA03NXMUCnq2cE85zoWGcZ2BflhZAeSPtzGSwFjAKWL3WpXNHrcfTMKBEAUr7JfNAec
YePcoNLGwtw7LbLipLnYSmfgu26Xs9u0WkDEHp1gRuEHJOVrGHPwf4WadMxM+zG20wl7R3ouU0vj
XZqHQgrtI31+lFxLjqw8sl2OZIX9qtEx2y8KrmaiQAwGpkoXkjjyqU2Wz6lQLlBEcQglo33tWNPC
arApVz0VtGqAuJQWTFxKhGOaawUBwfETX4uxGRbH9LGnD4GRc7hR8vQWnZxx6izzTetMgm/GnmaS
lHkgpcOwqcj5YIrJ9XLMLB6dxpq5uFke4qQxNiWclCRGfuqk4y3QO/0ZXC64P2fG3KHaJbBDoRM0
ReiRH0n8wihEATSaxRbBLWr7NDPeEOLPW8S8hFe6DrkwFo0cO5GIUkt5Krn9PqE4DOn1RI8F2M9d
rUTLwdI79QQfLQ3GeDJ9tFpsc12S7tNaOBvU5qtf4wghXWeAuFH18RmkNju7zJZbS+XNZU5OpwLx
od3QjfHtGvnLT1Xrv9FevBezXdU+OPRg6xoYBakP/1wYJpG5ILN20j28H8o6ZWbc1a4Oq7Q1SPvB
VMvmS81ZqmTLRib564tT3/6k+/hDagQFEN0R1CP33cXXtGxtxj/pXpur9ssKffYG8GVy60hX3v/6
UldR3r90NT8uBRSamuZa/dIJe3eptEkzm9kKl6r1pgx5RpbcK0mn+/br62jXSvr9hRjKYkLUVVrh
7+n9slowyEgR74c6WjaJ05p7mz5ZmJdpf9e0Uro3owvxli+9+FSLqxoK23Ryq0TJtbiOEl7dr1/S
X79igUPRxBdBaOFffXuD2qPwocrYNzQFT8TlLFsjm66zzJw2aaCi+vkyDyPfM+P230Cf/+0f/U3/
yEBN8MuBysu3rv+f57SN0zL980Tlt5/8w+ErPjAssQEEaowuSLDml/6uGHT0D7bF1AQKjAvAkMf4
/xpJ2HhtdLEqmH9OHQhSuUl/H6kY4gO8MpSjAk8lzlXb/WeNpfePMCsGtxWKRVQICGney1HjxZzy
MouTfVeI4Vg5pUVopF53RwONf8A5EoMES6p2j8uFkTIYUjWd04DG8LSTCQr9MIoGsWl7t31ADwdb
zMjd59Tp8y2lCm1ZkgGrYwVMig580UtOA4m176JVtJshG6LVJxVyQh7nWLnlcSa1g9FdZGDVxbwj
dvJQks+GLH+JyaIvnPhJKzvMRyOoVp/kgVd3IlqjI58NBVdHo4vmK9ogQJDpqJCjaWbDhZGodiDV
C6f8XHZT2EfEZrFbRM29tTTpDT8CAKxVxbitK+WSRnUG32LOpl1rNNVpnSDDzp2hvtCvH4/s68tj
VC/49tqOeabbUd+R8nmN7itlF+qFndIXz/INXcGReORpKR7ixLI2ujHXfsYkNRBqox1dLX2qZGVd
ZyrjyTEXpPE5lQOZlAT0VPDOSOnuH2SdibuIyfolMg2VZpCNpXBTEerD80/oESr5yPUcGmuhXo90
zEi2CXjNMjC63vTNyi08XREC1bjxMkhZ77Q0uRE4fLZEV9zG2BT7QF9UMw8EzWrftGhglHm8mje9
0o4REhr7mu619h4RKjuXiI8ns1sy6FnpqoXKSHCgmS10ONqutPg+rOFmdfRdn6lvaaZbwcB7CWXU
P0ekhh3cqX1a5MLpgF7MR+Dgy0FLauEVJFsGllyu5xgr4CAR33eIDoDgEZB+crKiOdOU4hjq5uQ5
enVR2bfx0Nl30lAi2nMMiaI2oqxtqiwkto7J2Fp/63Uy3dkmSPaLmjS+I+msO8wu7aLMNnwQg/NN
bsvIyzUbRlipRBfN6F9jmlPk2gi5TzgDx8eph+dymclRaT611CAfyfUbvqfkK11sMgCPWdwYD5IY
Z9Dw5XBjdVS9fj8WfGRTXbSnQVc/gv8bzrSalFCf1G94kT+KaSKEtWDitR8zeGF5aqi3YG60LmCJ
h3AWJ8PjqtCEy1D9h3YT5dd27zAUO9UcrGwT2UxCYB5P08ckXis10LA312GnNB3slazVPBx6emiJ
nvjjshvVy0hriO5hot7UDYW7P2sLvb9av5ss7W3t3De1xfisGm7YCrWod66d1ujvRNK0sNa4Y1Rc
Ii9W5DzGUf1N1QfQHIRU1GELqHVn5ePo3Ca5iSfSRZoEEFffxaw59/yG2BNGl5w5Ph4d8vD2pEkW
IGQR+c/+EHeTfurcbo23TjS3sT8gfy8gNg/3bb8IXlK3yZQhuhuZ33ltI+vTMhpj0GGq2Qyqu11M
A2uLXMfmoq86bpYh0hhxMR3KjtKgyRCmXc2QdsZKwyHUiEJhVAno20gLm7qHWSMApWrocF8gii+W
16/HUhXKDn1GsqVgxSiKu3JjRcvoueoybSAWpl485/KVSAh4I1kzHZ1UbEyGnh4nB22gY2NynG8z
65JUhQxrW9JFnOCCYJE2gXQXzSGTBiOxYQAeZ1JzjVoRn6bRmvgEiGR9bHBD7i0KgBMMIOV5igOY
e0fOcXGA8ZhWDWRpJ5zB/G6y+kgP91WPZjsgHVHfkzu+hhb/1zG31Oqk5UaTwqRT6MQ0DOHwK12L
xL3EP8JK1TYXw22NR8dy0HnYtD8ToMaTv9Trso0wJAnfzaV8WzOGwOYspqMFUwvv+PgRKxNhp+OA
YAl4Wbshmh3YyDqe8zVevg8JpqpkJOE6oY4GYp3Ww3aOui9mZDeBjSJZYlovtaDS1WEfFWiHqipq
4ecOH9lY6O3DTt6Va0MZkUeVQrhRPU3E6YHp/qKX7DYhCrvuxrxy9MZYe4g5Ju8AR6vHlFLMb0sn
2+YColiyojerHdUj6Moh5g0XGSHH4468bXWvLujMI1cmexv1WQi1QT3a/aR6jH6g5NSqfjMw7TnO
pUjDWc/vyZElAqGLKfCBITvwJtPvA1FrlYfN0UTWydo7aWMeIHpt9o2rFYSY0KkOaF/ctRp992rW
ycXkET0ldZzSHyFbWeY4rlF8uoHFlPWACS3aTENznIuiCdUVEzjRl2TKFvUUol2qb3rDAA80mMm+
Xd3PjtsX0KTbr40bD+Egp89FYQ6hqi1aOAxsN1qb7JE7x7thyq95w855pOfed/RnjEKHezqM1gWC
ebFple4cL9n9oHbKZUqyu5nP9RCBWeJpzM+xKNbNbEuKSDz8FuTosbM31tq1AbbimOpjHPprIb48
mXL5AfCZzPtmSGP7sGb9MpyWDrJIqLNzIg9MZwq+XjXIkPDMqVrU0C6dVQ2TyK3XhyJVXeV16vSZ
nHghYESmFtR8jMEl43068XluhgKx3LJrtPhBSiTVwTquHGVwUJnnUWrIOCr0UB4T3KxiTNsW35ZK
my2PUXlzS+NESYIa2++LUQ/zS0GK7QEzloYZq+y2zQJxgFasmG1fW+R4UG05sfTnDKzmMel3SO3Q
mhSsmNfk1E9L5pBZXA0Z4AV3IGZdF8W9sw7pgcjgDrGvhcLfnTYgJfBW64OyxfZg3XUEo9M4aUjp
bPsMyhidH48oTD4guZBtkKhx/IyIA1gpFlyvrWV3RbmSd3VVkY5oX6yBdNpBmzx2t3WiAq6NY0s7
Igl75L1a5+nL4DoQ/UZ1Y3XX/o6zJHRoOjGk3goR5ABCo4xJQulGdKHJMhxzPCJ7pWlsDn7AVMlb
Qsh4q1n0rWkDrE0KlpQg6cpx1zbAM2VDuWrUt87KEi2YMzW7OEnb3GduNoGyhUTtV5prbWkmwU4D
6b+jqcAAgUT4UaVPDVrME+3Sv0C5dIOoc2F+0sK0vJwv/3U1UnNjd9bW6BloelTWw+I55WTw8zRO
O2Ihd2RIT/Q00y4OjVlBfQOMn7GoIprcLzDn7M3UVF8Qf2eEluNv9OPBcOSmXsxy5HbpVczoff/K
4r2GBh/SkXHNZ1NIyYNtqYXHNxo1aARVOtJuK5NwwsW24C2m5d33Ng0G006KW3qDjoYjIYHDYCWn
2prqjTsVPe5dAV0WvzWdPcrqS5e3AyFeVplvzRI6rcuXdmC80owBnJLl6xw5yUfs+ekTQg5xjPBP
2KDkR3HTIYeygyjWYvdUqBYd1EW89oXRvSwRekQ7tkwUFCtzrdlS9y08MzQ5iHDeDOJQCV9x6naX
YnViL9HdE/DB5ZsOLRR1Yap9Yj1ND+mkaOHSmPYrokpakRJwa7RR4FE5Qa8yKY77ot0sZW/cD1pl
hJYNaL1ahAylmaJDnovh6h0aj6sYp/NCUtd9h0Lmyhmf/QwqMcPoOvm0oM9uPL2qTFqIVW97tVa3
YaOPvV9UuH8NOqIh+AJ7o4+A3fVSn2/qLgVO0Kz1Qz1pAgiqQElV9Vr3SGh1/hpr9OsCa8ncQ7XE
0SHFOHQgJqfZEM3WMOWJ7Yux9hOdWfruGHi5AFFoqCPNOiT2QePsr9qhZUWDXwmGWizNRbmZ7Nra
ZrnC7FLlLF67+fQISMTYKGob9kRG36YxbcYsK8ZzBoHnyCIxBjyAPCxi1DmwsPIZssVVoDR1KIvM
DhdTK5DTjEsD/KzjWW/N7EjSQhSCm244QPX5l0Ta1lUni8c1xdLwfeyr6SvymsTxidaZTyNSa2Mz
tWa1+dF7+G/9/zf1P500JNj/WT4SfMvxCrY0l37Doe+//v//99vP/FH4A+miiWTgbMWaQBmP6e8P
tJf1gcIekSV5an+u+w33A/W4zjEJmaXAQ/hT3Q8Y1qSHoAJ41ckcgED7DwQlRHe+b3Phf0VPQnoK
KFqXJCL+/iffh8zGBCU7/qEF3cIrjO2yDuyamQ9HN27HWbRFv6mb5S6v9PVKlhh9ehIu0wiVIIox
LTMP5Kf2GqXc3V5ZAh0hiWP6Nve4SBx+ue9EhvTyuL8riT5lfcw/mkrrwHglqaKMQWovhhqH8AJt
1nBTpLuosKyHDNDBzTz36znPLA7mzqBy4yNHM6+Bf+0BK5EMhipiHMjj4DGXwT/g2u1xJobeswtk
6spsZduJF8fUt7XrvVjTaF9BQr1H72we2i79mOGVeE3zQnmMm5JCms7adnD1OKyRfjLn7upbDluM
yOfuMrJJo0bnTUa8Uy3RLyZ+xo3LYTFYLEPhWFf2VEbye81AnEmf2xNDrmJGsaiQN3rDdLAB9HWf
jPrFNmbVS0V/QiJteIOuX1LNeQQYedIizlIJ2S4wgrSbmehYNhm2JB28JH8UN9VS3JhO/UoVTq9b
62dwivFHFzGa3VQjTX7jwjHhY2ONgE+q6mHOlPVN5qUaoLxJmLrVA7XSAiAgpboVLqOiKIwEpHAZ
2deX0Hi2xa92m9nYilWot4ZUlA3objiCnZs/03Mwn7UZA5VR5rWP/97YEFvIRL1HwJqoxfdure8Q
Ea+7yFQOPRm7nypTax8BJFIDpBG0CKPOUVjq9V0+WbvIWR2A2H1zu2BJeTWl82h3abWtZlguTKZj
4sExP60ESewwEzghsPmnfK2VxjON6Sk2o/hgFsx6fYHL5KIjb/+iqORt+KJRjUuv58a5SBsOIpOe
MNIkuHEN86R8MBRtDpkhtAn4AeO+y3sY3A5gFwLC0KheC5gsHVPcFLhWxmKGKNE2Ri33ca1phDkt
FelvlgNcaLSrs67Nw5HYvn5gBVasJ0Fs8tEsbPWjyRsPOni7PiZAPQ0sPstqozmIVTxjXtTjtCDH
2FeZCqXG4lj8XSmtVdk6LTXQ98UV0ynXW6S6V1NkmIvUaD2NEJa6yLSH/y70ZZ/2y98s9AjJHdbG
/7zS31QDTrxP70MufvzUv2SCTAp0l+WehQppPMv272u9i2repFgkNdTWDOJj+as/1ILGB5VwHBUW
H5BHlyHj/zV5dQdAOC0Tov0IQ6Lf8o943sa72YkGZAGLHKnlwkKgbL1PckqXdkKzgn7VKiNBZGKm
aPcqz8LJGVmLq4ZcVQwc+II6RUSPlOTtfqH4OECGiw7d1QMlaEvdVIzattJcR18ftbzwHIqdR4cc
jEAktZUiaOtdX0uy+Za6eviWXV2WcxLnzyZrYIj2IWVqW0SnSqXpE5S6GAOeqtbXYrVF9VMo665q
CvthKIe/c5lep0M/DXX4BK7Ge5zJOvxvxJzvpkcZHl+6kLjM5hb0IVhAdxtTChG81l/fF6/7p1vk
7rff/DOJ8F1X/cf1XINSiP0d/Mz7kBsdO8XMdLPeT1ek2Bznn4mKZOWN+Ax+faU/W6+t65WEoWtQ
JOF9olN9987WwcZGBfVvP0VNF1DeYuxbLJYQnEQPo56b2yXJovtfX/TfvD0mZILsJW4mR1Wvf//T
4SFT9W4qyi7fD/ZVLggzGcyuyvA0GGYL9+c/vxrdJBtIKsMS8Z5HD9waUXqR5XtNnSyGte2P1kOr
TbdD7j7++lrvgqV+fJ4u9BPE9kTGI/29DuN+emuzhMBbSDXdN8mcs18lUZcHTVNUgdNqq5csyXw7
tIN2M2HX26256Gt6i/bfjXX/+glf3aFCYKx3+fN9sF2OinQhBTDbN4PEHzyjmApQEEaPro3o8G8+
4L/eQxaeGkvX6e6BjfjhEf7pPbeNmxt9a2f7WlvXS0WDKOgVnuA6qWmILZCkMmzpLu6yX3/Y/+5N
kgbF+IsBmbDV67r103VlnCE8setsjyp0rL3/Ze+8luRGsi37RWhzaOA1tEitmOQLLJNkQiuHQ379
LI/qvlPM6mZZ33mdl7IqKzIQgfBw+Dln77UHvs3R7sdxVaVI0/6ra2kqBufxELcBXy+i7k/XcugK
oMUPGd2bbbwhvg/hfiPkfI7n0X7+/bU+7beXa2msL14qXzh/QbzQnPHgD7CGlnkZ6WxGfnmiuz+Y
m99fhxLiz7vaH9exNUiGTYblav16/3pYn9KjQMZByKFvM40ZHwo5jbWKBvgJSZrSJppwitDckYhm
tqKMk7+JD/60dvR7oF3KRkeRA3bk89qBK5kjTVe8h6GLNwhKW7oCixFfRwwQT3UcuJvOs+e/oQZc
xpJ/2tD1ZQkm5IPbME8Y1X76OofYY5YR+SlujMj+IjOvPAH7mW+ajEQDaTdAyhQdVjzVpMT6SBih
px9HJOc/TK9o4Z9gyznlURUdYkGkdZRG/GPJjD/8iP8RpfTv3qfLFxOSjhpi8P1LmcWoYVyYLRwE
8o13+OOOXBMYjHQpItzAO1TIvHx8NQzotkY95teCxE9Im4QVH/u8ds6hQhY7pYF9o0VQ/s4byJPe
1CjQh/3vV9NfVy3BItAwA2x60AA+v1WBbrsmcCg9lgw46HfExCjBNe/U9vfX+fSr56sLGFxfhAxa
zvD52Zga6FkioyPdZwSZEKbalV0xBz0D+XP/ONX+5/v/yTF4uRgdYetirKbS/VTmEmnsdqjB2M4B
dSNdjWiTFk2/xhae78iU4yw9jfPZ7Cf/q1FWYNdqV/3NjTX/sGf8ulyRLAkf1A+HAt7Op6dKQaa9
xS8jOvj9KOejX1hspiqk632M+2a5N2xPvLuaNpFST2MUbqC/8u85MeMevb1zBybjFMJeBckXwlvo
2qyR67ZAwr+28nK5hggWnRKs+Q9LYUcfw9QXBE4Uy/VSSDRQKMa8R7+FbGCBqTwPgDSBzZaj9XCR
CXlJg4EEmg3hGOAaNqJJjSfMV8s9zTOb2WSVDLelFOqtiGbxTopDdN0ZDc7wcKqiD8AELklkZcuQ
oxqa6LB0JsrADIwhGAv6uZwRyOplmtJazhtUYPN71Zf284jOq0X4PJTGusOc/VEMygFaqCabKG1w
ddexzS/bcdlaTDmk733C5l13sfsR10ZA3EnJsVH3JAK8YClDD+SYnrMfHcFhqPKZlwR+b20rIty+
Bu0ogwd8nqw3fv1w2fI65PINmsf7wKIxiUi3978uTuRukCTH177+u51b8zYo9J1tm4746n2SE57C
2p6vec4ULy0xJreX2xt54G2sKhH3jY3L4lQTDJkcMVKTXWCJktjPOKQh2oL4aZg/6t2qN+ezVAs7
FKNo41tFOzSGbThh7C4Kk9idtOHezQQ/ASMQInlyptT50jOBMfDvierOzi2f9E+H10Fomlx7qomR
WfrpuxSM6hlLoZzYh1jhMbLBtHoEKmw/B9UgrZVhcW9L2C/v2ORQ4cvaecvcFv4aPxrYGVFaLvek
qE1qrXII4WJop9sUeXSy8R0z/UbCJVvTYgKq0PKBra3XYTnWgEAg5cZrRgsqRVqPvH9Di3PZVUPB
WvJLzETxOGuQHaUXPsFuWO5L1xCC8TbnnD7RgJeMD0COdDbimO9YYFuBC/8t0W4ESKGsXlcTIfD+
TfWhT6gYPLc2npD0ccNEzFQtJtb9xOh2G+LD3EzMom6RiLY7ldHdjcel3tJVQrtn1BKHPaI+oeV9
BMU461RL/jwt/jPtajn1mHwOuBWjp1j521qLBVstG5y1gJBUeWLVFn+fa3EhYbzTngAc+yuuSjSB
aBCFFiMaaGg28NCXtaWliqYWLYZavuhclIzcVeslRN2YapljZuKv0cLHsU/qE9mjBCwTH7HKtUCy
1VJJZq5ynWj55KyFlJaWVCrX+cr4xL6Oy/RWIhtdDYM9bQYtxeSBY+/cNn32ImSqsxZsFig3mee4
60aLOfOwFOtcCzwTXB+bUIs+0zB5IGH2PWyst0bLQjOjtDezhzPZ0qJRQwSvEJUjlKO0ddbzFPBU
64HRMpI6YX8yVwMKVHIHx03ueE/DEJ3ryo9fFcwNYK4zwtWiZAN29BmJSJ0bL7Xta7V07b0JweJk
aPnrsnhXBJqTogK64w+FLJsIetlWIGUhzikjPTAaGMnMWlxrYnczVxEOhqveLXhDdUGPdjXM1vLM
rNXeTcAzGckMVnhmYNjeclByks3osV/k+IyeIaPEzwg2xsf5Iv6tGRnHq2ZY5uvcJy2OoFeG/LkK
fmRlKo8wPadj0oYlF+UUfS1j8RC44/jgj/O8tZe+3+rnj47u0crktGnLO0yjy9rnl1YcHQP34MrK
62gtUTbHue6m5RVqZ+8ifHaARdPm4ongx6F/AL2LkZn1tym1ahqDjrNHjo6UWjZWedsJ9eIXS7sx
x3S4cS7i67gA+7lRF1G2m1nl2dBK7UprtkU/dYz++/iLyuLxbCPtVlrjnY1IDnXfMfxmZ1NHwN5F
ED6wTx6rUCYn+yIYt7R2fBlKFmbG2YESoTDuCyZ4IMbla6V15wIe6VeSVYIPhcljxvJnAiIrXf/L
dJGtC61gn3ssblHdcx6rpvbQLAvWDqP17qVWv9t1rXGZKOKpoEMYVyYy+cbs5c/GCoItgZsz8Cf7
2te6+vAisXcYGkIxqDjCoL/v/QIl/kWUH9mRTfGvpfpmgmrfSAmYMVURnvhSw8fJ7ZcND2GE/ugC
nO/TRf2vDLoGTIE3AaqJDQrVbXSxC8xR7O5H7SHw0G/R1Eyd53zu6jskI/YKYUl2hHlvaX4PxFQy
sNohMveDi0uBGMFrFIPEPZWhBXu9ANPW+vZVqP0NsllAn7mtuYG7W+8LbYMoFixnveIjsdG0mnKO
XyK4eCdybaNIsAqhhh2Z8MZdFKOxn+ybXlsvSH3i2B/aNUO1izdjvvg0mAAXe9rL/ldo4TRxtKFj
MoCLb6LIKZCD4/hQlOPoC8b+Xl0MIXB7MIcYecUz3UHGBTNhcG+o2Jt9Xvo+BYBZnwrtNFGDIiM6
K4u7ho7ybdBN08EmNggsFj6VUhtWRm1dQXsQnGttZ8n6Ktg78VC+5zgfvW3ehO0XJ0Y06GkzTHjx
xTTaImNos0yTFfLF75pvcDunLchep1iH7mIVa4SFwxs4Axw3nDENGrbahxOYWHIII3M3hG71ZzNi
DC3QifGNpwzhrO8kOzabFMUv5vHQ7rZVHM/Xvnb++GY1gBzKGGqEPAPbxF72s7YJAXpTd6YYuvdM
5uzZEE+w0EWMhGO0Ao5PxMIzUZ5ELH/3HGrFlXCqKflIjLnFVdkxu4gdVVEmKeOjJen0enIb6yZF
PvdsxNHw7sg0+Br3oQQri+Oy2EwCWTePvbksfAByVVkdDM+ByWxlYbwtvQFAnJneCLyrG9jyBT3s
Fq1DOubmmlNUfAMJwN+ooqWrYbXR0SX4yOZdqengVJm4pmtd4H0ZeWYAbCSPquh7z+N0WROvZmbt
dDBxgp2QTjQ9wkqrZjubl/gxsDOELAhD+qPLxFesTbpDzBQAaK9xSRhPePIFmvia742Hwt4WjTo1
S9p/b6iNqDCSYlMZJXdBBum3iOkuIxyOONcJgEQ8CpacDp6wo5cZge2bYTXGh+X141UUzPGTWy3Z
2qx52YlwOMShKcOS3pXfosZJOU4K8BBd+szBGC9S5AkA3u2DZ7/EMWkf88L2isOTRVW+CLdCgBAY
D3D/c1RtFZgIRP7OYngrWSmIcznT/4nDycYHzb4ibZUIXWrsVWU7NfEN6XteWATeGdTJqz5hCDSD
EbImw0L5Ov5Uix3uqeWddSutcJebgb/OS+9kdaVLSN5grkq33wVxGK/dwCK1O2I5i2wycTOW+34x
35aGF07qPthbM+kmRLkiGVDp9Nh6VrLGShpfZ9XwAdgAPcRSVmhyBuuEVUFsO7pZ2D/n4hAK2gPW
NECCamS/b6DuvefKREFqOzx1OAidnL52tl2YtrtyVN2VUFN2lZvTPvdQ55BQMK0pqr2NAtY4An0B
4jl5B1dCqBLlgHGsBcLXk/VmcRS8m8wOo3GBWypQ3U8ljXrbGPWyN720XpVt+E3OBmqjufHOzM/h
4cYkHI/dfW8bb6nn7BDUz5xTwhvkgqfSaL+O5XLbgwFTtfcMihEdUU3DqEjVmUSSDyLFXzDlP/iE
KDacptdVVryFIh33C0q8la/Cd2as3XoBYb0JDdN9rgudp1tb71NocrACb7oJEutYwFvGXil2Wd+c
p8QniDH2vpdD2AAzo6u9cg0qghgW+xfmoN8njIte1lu7FpgVsrlwjr+IpouXlZQBFkfZDKsZHVRa
p/beXLZDm76CDewOYHuu3PZZBEP/1AYoaZIufQRtkRz8McyBuA39q2FJVH7joA4DNcxV30vjIKdM
/8xR1Lp26r+ClKr2acmQDIIXMLi09WiPjpkuJ/wQWF89mhyhU803XExvQfTsGnKXlNMD/J7wB1FT
s3EymoKGzipH0Cb2lvYpnhX+wS5btQlhJsyi9OtZbZ69zTSdYYxlZqSOpMexoklkb+SKrqaTqZXI
CjLSOlj7q5zz0MG3e9+4Ub3y002HJ7PF8k3T1OtGSs481IZSK0LymkcfXeTxA+SqjBiQmlKIwC+E
JW8FNWVRzLLvNzXbC30mPdOY6z76SmCjsY3wqu2q2kKQmy5QAHnGvQRtNF8bjkuVjJlpq+bWEzeZ
4abDVmn8VNn7bEtjl9nrCokkG106DT+zBdRo5s3mlTAhF5ixhAiYQ/4iD4Qmd8zI/8HsXLX1XEkl
Ei+DeK/r0XOxPw+65GUEPK8Tt+m+tDjQNkFheGLfgOg/crbnpYGIG9ukpkBHoxKDtdVeNzF66ptX
lNYmlRz/Vk7S3Lly0UEIJNE0cbZeeOQfrbzjQdrZ0clOXJoCHUV+gKjofJnUXK43NI6xnVGKH0mx
YmaTF8MeNnH5evkjYVBaD0jYvMcLetR3kZZYMPjeulJRg4Fho0sQ2OPtuHDsMSg2mfUslfcY5tzM
VCao5hLV7i6N4qaYGKNMdbDpc/rG8OkbBtwp6XxGyFskTIKsi0VBSijd7gthIHyAFP4M3NRpue9o
vNwRUWC+lr3gW69ywXvGLXyUbkVG1cR5d4G9cFjyHlRsM8+KHB8+F/Kk6KlxKfvaIWlgnc1Zu+eo
Rm3f94UvN0MejTkKMboiNC/ZDHrkAJGQ4Qb0j9se80iUJetfLMZVWMfNG82/dC/yjI5isJxDiYaW
WWvI7JZnh2L6j8R6R+AMAQxFq8SNa47uuc4WJmSLS/MqWvLTZd0ZwAZ3KLoNjv8azCuL5T7BUkaZ
NGl0Wk9WC3NeHVKOX3S5L3p9T4qeKRu4mXu+q+kGsRC3jSbl2jGb5doirXBf61Zc12MB8udovL1k
sNVY0XeewwrA7Mtrk6HECxaZ94ip0dhi2ws2DRy6jfKR9CJeFa9QAQkRrxx59Cv9f2vF3TI9nZBp
2v58PfBCW6RiobtpR0O8JqaLsD3HN75PO9Z9YnC8BiIHxu/SeDINK/pYTIemUgbI1l540Wwy6jda
iZW94XE+PCtrMq9Cc4xOA2HabwCKprs5SvjpgG7iy7R7ZpOjik5RY9Zvud/BQmiRNZMcPuhoUVlE
5ApMLZ+wssjPXEUxhCkUJqB+yV6yrqhb5BdQ1fyBEnrHibxZbQ0H6TrmKuOkxRu3ujz5UcJLeWvx
ETY8yrvhVKg5OiparlCpAqMjgyNex4KOHGioDH1fmp/ZfN97txsAwaaUHqr5XokgXIcM8/bdgONK
KL4dpSJ+7BOz0qgH4NCVVbhXclDbuIYEa9MCv24Im/oqR3d214u3mOcitszbyvYi7J0271xR+bib
iu0Qb6VL84OxaIARhlUwNrTm3MalpeA6DrDOAOEdzIOeVeIv4h27KURTLzBq+ItNuPdr6UYEuhQe
kg/2R2Iiqn3sxcaTdmWTKU/Mk84HZQ1KLQnx4fed0tgCdBpAzj4YviYRBz6a9MBLhp+BR50MvMOc
XuFPTd+mIdBoQw7kklZqE4M4wjSEfzwji7MbqpsEVeRTKsbgRwPx5SOtp/A0uEkxAyjkyeQACdvN
rj9jpQccdhzCNvqaeRqC2klbRhu/psG9IWHlX8Tb/69o+xuhgw0QiQHRfxY6vPwkK6dSf1a0/fPv
/EvSZpJNDn5IW9M4E8A++h+Zg2//w7EdH1OaY3Lkuygg/i8dUFP7UDqwff0FD4izkfGRA3mYrrnj
/zeatk/zC/D6Lic7n3fo2HD2P08TA3Pol5SuwyEAwUFoRhKgzEJk9ad78m8m+7pT/+dOvpZx8Bk1
6J1xDtOSX2duET5Ly65jXOhZVdHhAgK/Cqao/lYpTkj0EewjHRiSdOqFLKrfX1t/X3+5OHNMhCHc
Np+b/evFGfNTspEcc4idsAarJzuS2CYUDSVu44fMtOo3WsxNiGcrtTfdMqc/JwP2ztaTnk1aLQPs
mUSjvRqCYm2TFUfyTp3c0mmvSCoq6IaqWeIgojq67jsfGo9HDMD/4kP4OBdBwwmmpJ8NtkIicKYF
HB4ADltEttAYLo3SOaa0zJ5bW7CDmrlvbw0yX9boKJqv7HPsgzVNeCrnEP0GAuC7uguClRiWdB+G
CQ/cAHbOFA45LrrRfCrTXiFMXtjEGeukfzPR+TzC0osABWcI8F4Lfj4PPTseWP3M+Rz5NBlLEpAT
hnYJ3QoN8u/v1ifhinO5EnM5mPokvpIX+us37g5mVzYmVxpIozngB+HL84L2JJXd3gsXkvzvr/fp
R3S5Xkhd61gscVzHn0bKlklKXWkUXC9O5T07Soe7hPiZ31/l39w/hKeOjc6C6a3tfJrKhZLtooAH
c5DWmELqzD4aO4SW3/1dxOZlsPbp5+paDP19fnhajfPpF5PFphWOrMGDxZziuPgdNL6QNTPPfHFz
aWOZNxMKkbpW+cM8kD3WYAikTYQtJuGsdUaT2t7L2eP57A1uR+sRaCidK8Is4oKHZk0s1j5lbT4P
sV/Rr6Qna6xQNixy5cRcZGrIJDcDKz10ltd9Gb0lPfz+bv4RVvvLp0SDg8jL9S1kZmHo6iH9n4QU
kYU1EHvTdBgzmz5CXI9HP446fBsyB2zGSdaz64+pkAYWSwoqFm92IOix3w1mo3bUbfKmydORMwhH
NmYb4otJ8s2NG84OPsWy/OK25NSZo/VohqWmbY2FuZYQ1p8skTOsgASwwaI+PYNpsDYVCsl9TiQe
fMNvbGf5wVOui13TIto7hU/M0yU5lE0EWQ5SxQEOMYleblpuE8sx95CFgyfyhrJjZpC0VZktjE3U
pt85imL86vL46DTLcNsU5tiuhsV3rsqAOLUh8gjbGCxo0A4jXq/36mKtzBh+lqzzF1xO66LFBFiV
s3Hrhg10oHnuCAVLOKXlyt67kZMBsPNwwS55420If3fuXbLqnpq+I+8d5shHA6AGd6UI53lNL7wC
cFzTb6nhdb/6QQVIr7TkQWPyjtmcTVdLG3q3HvOajQrSKlzZZUphDiH2nc6E+8acEjwWnbIkyn8a
uRFcG9AtN06cwun05akkuGJdeGa7za3wOA1GdVNHDbiwqRoV8WXSQAdd7UWTXen7uak5ja3B9Bor
2iLAckr7q6sLdWdKhOaYISHGu/xsFLmivKH6uTGJDgQbhPV3K3i+rKFw2HurDoNjz7zkTUZed4c1
pKuOdDPppjFhesodEicaVsRQkLLb2vZb3cp6lyf0rexmCsoV5EH5XM0d7okcpBeppijEpjo+jHPP
bMu+tyJGoextw1EV9byamTIGEHqsH7bkO5ee2dzPsrhOyT9ZY+jJIXAU/aaPcI8kJYAfpqGnxsLZ
w6zPYQAxxY/Y2K+j2PuWoKw9JEqJh8hc5m0mPTqj+ZsFwnUzwr6BJOOFL+DDiLmX0rzyp348VW4e
ruphAfktsNT1WWsA8hQQcKADskX1pDeWVYbVuZ7OBm26fd5NFdPDIPpqNMnMm5miXWLh7Exyhhac
q9uBxTWM/obHUL5L4WYxqR3TdEMnydrLrjPO7lLX2KxrsZawp95ofIl7ZqJ+gGeZLiCpCRlK9FoH
hJmdCQJ4Np1jQqTZwbRTcfCRV+89YyYAjQm/RZGMuxg0cYJjd7WoJKJYzqrvcnDi1ywy+x8eAbyv
9iDHUxkEwzEfQrUa4sa5ksJo9q3KoU9FYjj2UGFujTlvVn0xM1ijn+N35rFKQ1+Pl1qGiKUgJ3Qy
lunZGUS1s4WVHDGmNlunqHG3zn0ECoBMM9Nrq6t0AiNQMQ5auTX/mVV9Tr/dm9pT2KDn96BlQWEK
ulXbCXQZ2TBjcZFjfSPmuNhEDYeCZZjFShLRuWHURUhvzJPDXKJghW+02YqB1BY+sTz5HoRiRBZQ
aBMxnxclui8LiQi3tCPFDSC0lti9SHlEUjT18NPM5LgJmbIcsLTL74k/xTuvTv2XJFXVVeX6jIkE
5wu468ltniPijAaOfHR78DzGkHQ3UTHB1uxNwWGGrspDETvtK0mB+QaEFQlIBudC5BEz8xZicUen
xWwWh/1LrRBQtjgZf1w6HEXmsPdIPmTbcPzyCuboS4iWfp7t5sZOaDT4nc44HW2sqp7NbDSrq2Yb
yoFPnhOhFIpyxNVrW9tWLdbWcZ34dvGbCICDs/B3rLDovsT4S7BX27yTvA/FfhiIDIwMOJUrBUAY
91eeuVtg1e6tycawpgWU7hsiDg8i85iy+H104qzC2BiC0IpzpDwNaDaJn0zmD87Aw0uKtmBr0yU8
ZXMxoGVClbs3Rdnuo8pwz0rWxsPMBZJLaucKFRdZse6cuN/GyKWnHnnk1GLd5d/yGAO4IMVW6jxb
gXCly81s7w9tve8yfCkrzov22Z3EnnodXjFYupvB1mG5STsdyfn1oF9mya7Wwbp11T+ZkWGtR6Ww
QuekHPqpQEJQhQO80BggYKODern9fv4dS3ubXMmuJMw3m11A0VOF25C6W2wkDK3oKsSwwlR6wte2
qgLLSW6m0aJjdbw83v9/wfo3BauuCzkY/ueC9fotrX7+uVz959/4Z7nqef8ICXxzPBvHeUDDhLPf
vxxY5j8ootAPoveFfqKJ9f+qVv1/OOCF6CiTx/6Hzepf5BUHvb5L8hYyLvOCXvmvqtW/HIFx+CLZ
RJNKIelRUP56ZJtxgMGH1pL3aDuHW3eGcXH7p7vxb0rVv15Co/yprKmKKcHNT5dA86inGeFyGCJ7
lWO1MQCZBB639H/u+f/iKvpd/OnsCW9+mlzO1Ae/+tYZ3+rpJ+He/2+X+KRx99PaYdbMJQix8MU9
uXDt8v77S/ylziKFSkCVCp2Aqs76rLcmm9WqBgCVh5Gf/WowmMKlTX2P7X7vJoh4fn+1v3wzl6uF
ZF8GuEW8z2Jkf3InIKi+PMx1TDMdPdsqxV2+LeKm2Pz3l8IW4MPPId+JQfOvX4/ovGai+8oHS4L4
acqcluJkMK8Fvq6/aY3oKuPXKoSiHvkSdVYYcsVPX5OZu2KGvygPlYSCkheKc7/MALFOC+A+Igr2
QG3m/3ZtcCstk/AwrDcuOttPF3XTyLSMOu0Oc85dtNAMrDzJtD0y+Mfvb+VnuXWgL0Wt6GtZvud8
blwAmmmWpjFIC53JaYFGYZCI1AbZMbfwAheFbO+a2aQ4KJbkui+m6W+ur3+vn++vZdPbwjGkt6ZP
v+c5dpqEE1Z3CEoCAAEkOCuvHZ9//yH1evh8EZvkjUD7DwQW5V/XC8GralZkSh3w9Jl7f0woCmOC
2G8KizPSMhMkMfThtK0lzu/fX/rfrR+bZBEsUexZWGN/vXToEvsaW7Y8ZCMcoMZ2SRTONEjcN0SB
yxOIEuRxFW1/f1my5v7669dWWD6sxUOBNK5Pd7YrjCaLh5a6zajk9xqrAj5rwYmSHs9ycKO8eLBF
Sae/4PRjd6LfwYPiK2A6v4ejO+5TKugXK1lsc83IKdtI5d9bbjm4G+am41UovZRJNicHW03DziTy
7jEVliaQkzBOLAmyLz/zs3PnDUhBa4Qt5LFnNDLJuDAHeo1yDc0XzDHDFwgLhp9cFw0ZXnkLcMRL
JWm5smd0JQr/LILFQ8vs051MOFZdi9bwmDUU83oRiPjgog9npbMfVvmkQEUBa77qw3J5Jg+q2JB0
ZK2xx373SOpBF18CRTVgEXT+QoSyBWglt9TzVM3O/Rj15t5AX7WtKdoYyVGFFL3p7LqcPdSfGvM6
QI2yzWxnIklsGh5sUER7bJ7qyl+IuayXwIKfDXPiOiK841AjZFnHdZ/cUwGM30NVzvews3t0CdHE
MhgyrpcuP8fKi16TBtfRhlCz5RkhvWtvxsX8KeVkFGsk3+rDaKl510T8qpfQSoNkN3nKuR8GwQvp
G4zj6LpGUkKrWJWkQsyQxyihFUAoNDmrlJTGLbEUIGR4f6B8XWK5+iIzbrLY+ak6w8FaoPofmS6A
FutnWIXu18ly47XTG+mrAg58FDMiRYpafkjV6PzU09sQHli7HLKWHSNDiA4zJ1rUSy94vXLifWST
n5/K0O1eUr30qS38cxn0ECTKMQJIIc19343J/VhYYG0rIEihbOSOZERBziol4IoHTrwOoznaBhTC
DI2LID65CExBbRBAzrHZW7dtpvZjSWcmc7PhkaiY/lE1EX9YhhoeFaQu9FpsrqKI8hNNPGflgDTe
DrgcboOQ28nJ24w2JbrDjcWx6UaNYUbDBkkxiXBtiqobigTZHZLJndNHMULyVDzqwg9swpi6t+QB
ZvskjsXeJLTmPfJdO2SVGNGNNYboIfME+fXKMaseVHDk3M6JtDZzDA57WnBxz41sr1pDD+LLZTh6
YePdRYYNSqVJbODZZXw1Ou5LVLbM8sgkG1EoDQKlMGKZYysBOfc9mc9rCqfoXaGWX4XNWKuVbYBj
qZEufzhZHnwgxVLrzujGswT/856QULSNeyDXAOsCsTU6Bf6ZZgn3IxK5tzGX6UeBrhimyjAV2wTE
yIHKfT6UhEJfFXHsPDHnXrbRzLyCi7nmPgCBv3dHZ3wNrGj4VtHxuKdaErTKrMLbOP3ECNpPB0SF
KPK+m3mnTm3Zlze9PYEoIDryuqJFe0uemv3EwBr9c9chh5ha0z2PVjzf2QMihriRwV2WyuqNUmuk
pTlPd1OWqJsJWtmVOTH6JV/HPecNigETF/m6mZX3COiO1hVGpgPTYGICmTJxgdbUm1dhRepeLgJ2
7CJwaq8AVbsbvCr1bohISHdSDxhWQkzPYyuHjAQYrzuYA5tQThTmnqWB0J5BE/CVptuDtIjLTdcA
X+ZA6Wx74bRQpr0FulTdJk8L00ki5mHkaV1IAsE69CPk1Ai0ebfxk0XU2Qm0XHtG5zqvCzdK23VG
LzNbuWVGDBTFwq6Gf4J6PSaatwuZ5zP33jYiNvYyycnJqzybNYGiDUlGKNQWII08/qGASNpg3kVE
8G2JaiIm3BJFuB4ixX2Yag44FhP9u4pDwPvYKsU2NuT3dEIQZ2bA6BW7wLc0DZdtDQvroKyM6AyB
UMDCIXW+zPfHOiVhMsAQ9Nbltfmu/ApxfMGc+QOQLnGG3YTRAPzB6fLHrcpzH8uEOf48Id9fLa6v
FRu4b7sADSbzEEanrGGCN2ZFmoEZaxWxviQ6dVRAKIaGdT/DL1zZhRaB5ar74k+q2zCn5Y860iZl
J2V4fZGeWF1sPaBgZEzrJPULwfXl/hLWinokgnFrCp7VolyPLZI7MenBdN2/kQ+hjkxSAlJy+szd
BFEu9OMdBP4sh5uQliLKioRMTmmG6bUHBejaNFQcrlB2T4caHaq1Chr6JtKyISIikypPWWcyt/Zr
T/Vaz7kcYFfwhsVElGCYImsxp068XlwFqaNVRBfrsdsEhAWOupG/ND2XTRH0nCZQRyvaBgMyqdZ4
alIP+6EBbW0bAJC4qn0kO31hJz8u6oVcKytK6bnnyKyxEHsdlts2hs7fct7cU4jKIxFP+csYgr+p
CPF9hFtgbF0dnhsoVDDxReukH3agjbqVkaH7GYHPbW2TMX8dIh1O0D/d2XJ23kxa7duqYYF7EVHI
Cyt6jeFQbdE6Vz8znuFHPArdU5d7ywsLKb7zEiO+VVkf0gxFcuw5GJ1TSU5JIG3vVVGLqhWg8YhU
yYqj+EWlYEXGdEfWIFmShhh+kqNlPJe0jVAbQcDaBIb3z+8pVxNQAqh4DO3scSecxrxBuwNDI8rZ
ZGytgi2sfmu4U/q16rvgPqyHCTRO736x+9n5MkjD+ZLRCrvhSeXtkjYxNnOaEonVOOjdogjYZmzI
hzopqy1YtpIMLXu6udx15eIi0TO/WysXO1FVhB/Qyz27Er1/W0ONr3o4JTULcTe5tTj76H23VZip
Yzkre9u0JaEgUoDZjPxwPvVoPm6jwIyP2FOQCF/W8hKYONIMB/AHzYnzEqTTjd9V0RbJbbw2HTW0
cBqq/Fa0WXmEt+e9hoSv7FWEDXQVpDwMxeLw9S+Y6/OOpB6zRawVj6ENqHpGf+IuppbQYM/JSfNg
U5iPVhNVt75coJrVbh+jeWnmF4EPzV1V8Cq3Sz93CMTgDoP7zVZ97meQORJjR6cPZWFfoncbyW41
/RENnGymW3r0PLr9BCyJDxYdA/pS+vRDwQOnq4D0mi3PpuEYSiT1RNx1iLVVUZkwlKr6qcc1uevZ
cDgDIV4+m46lblskbkj0vAEHP2KjeTSbEwjxcYc13SALLq+Mpz/y4YNy4MTs2N2qGFCsCcAcEmsK
NJPl4iMOBkbybaPjbM2qeBHIArdlQ3OTAaD5fjHuOCVmDGccySkNA8Q+Uwq833C0vw2Hw5bMMetE
TshyD6bZP8Hrm7cBc+tjMFvIeux5wNRVht4w0cDHdbaqOnu5Fx7S3ZVhM2xYR/zHk2O0MfEVqJCu
emVkJNPlzh3jsypf1UsbHTozc/apsJdjFkQeeTHpXn+iWz+ZGA+FxLITz0tGbJ+Wj9aUSxBoRB8s
TWLsqe0VgA93tr7N1Qwd0araR3uwMXbmqXFG3X3XN2AtawfN7JgZP4NW+TvTqV4JWQDXns3RFR8D
Ir6o2TnduJO7IJDjtkYytI8iNM7/h7QzWY4b27Lsv+Qcz9DjwqwyB967k2LfSRMYJVEXfd9/fS0w
4mWKoKd7KWrwwixeSATRXZx7zt5rp9QlFxjVSqyMheqsqRB9RNVWsqz94UZHN7OMKjv54aTKD/Rp
171eGRu975Kpbiv2wneA54/BQ5f547IUiiQeo9hyIaaRu0nIB54TNNviRUkhNNThNNEIqsJbEZgk
F6T71StV1PhBrNwETJJzvmluwXdsGCyzYiNnz70veepLyFZEwNhBjAsZPluzHcfQ/yab1tpFvYYt
bWh6whjEmN3nMByIX5VqgfFL9y/80M5vQAvlL4qM0gVf9eQrrkOE462Dm1ErzX4VC7AsTTuMBz1w
I/Jk/WankEKHiF0W5o0pyvEmlHZ5D2MxWuNWcdCq92WyskdSNXoHjLBX+v42dsdw0xYR3Tg1Dg4y
BKa60GrSz8sxudBcxUCDGFtuueoyaQBzE00fRRdV+p3yniQftuNfNLcBH1fqVnbbFiGjOZ2x0Y03
Dtm+HlBEhopfbWqBfUdPEhU/F6MliUCYu7jqPeu76ZtFt2z9cbg2tTq8Ta062wCVLL/aJfXVogc+
dDUAeQTr4zsHGGvpszc4DKmKtDGe1OkLaWtJjjxT+EQrps2FHwgTgn1VPwNps3Z9XXSH2JLtRcd0
50dthmRV+Bo3l/xQ8KpOnvxMKkddtrZmviL8zXRekdw5aJHOkKhmB27DtkCY1xJQggoVuuSg1Oaj
kToJkF+LcJugbf2rTBneotYRL3rmEAjijmIpZTxuMBaGy5BUmwU13ojs109wFzRK363soWQlC+Nw
F+aMDXKb/F30pKV9GNhVYHk2xkWniZWsCOGoguSBVIGXPq1paLHKL+jZCqKp0FhHWv5cGqGxilCv
BDgcHEY+FpXxNnPt5CGLEmZuY6zvS4DBKfV8gpfHQN+fi0bZGVWnJDu2S7byNtQx7qaOhFGtscVT
rRQgmnIE+OxiOpiCgfeIcq++5KMY31Aqhq+9ZmSPYREVL3mT9842VywE1QHwYUI7M8uzFlFESWOi
yrk1Da1LgRaip4tKW28XDTjkQ6s3b7IT6M3p7F72kPsvDCrbH2mu2svBc+BAKNHVmLVxtqgMJd7W
2OOWKJizy6jNO59BYF5f0QiUVyHFEHlscVithbAKzGkkQVVlqN/x/v+sU9UnihM/8aJx9Gii7I0H
N6uamwjwByPo2H/qy8rgw+Voa3C93m2VG9l32mDfmJN333Dw3Y8N3sONg0ZwpSAP3IbFyMqeKwbY
pCa+F64DORMvY3lnEeJFlpCN5cxv1M3Ytg1aRt/cKSS1bn3fdi71yEYQGJWNs/cTl71pqMvvyCUZ
HbISLmBtSQwSvfPAVofvCVKnb17iwLeS7rPZm92Fmmv6lp+iA3go6ntIjz+dWJTXLU0tCCxeu2kj
jFpctyH84rojg2kmS+TZCLEtZAgaV3G5KIbnPMPCNh+CNisxAAS8sCXxrV1KTTX4truxFGtbG75+
wx7kiQU5uu7z0T4U2CEXdVfb6zxOvdfMjcZljIiTNqERXtm9h+nEArG40EuqW8KCSEptu/QuHStJ
havQb05qUtWG5NYLFPvGKUjCskNbv9L81vilyTRdZmEHbxmQ6sFL/eY6tXr/MrYi697MseHhuh09
pfmKoAuFdVRtE5bbdZsb+Wqse/UWWLu9izvkEQhesi0U5fi+ZsVdNP00S3RbdVvGzYNsRjI6HNU+
GDIbtnVXfvPd1NkBiueLRSF4YCFVdonhtpeUcs6hI1f9qpJFRP2bpb+aGkQcgS75dwOj+tdK1A2O
FYkr+numhqF6oeWNdyE6L1zRLel42Cr9odGVflgqrm65V0FcSn2ZpUXRA3HLcmtTpLSRl8BEsYKg
DHhIE3hpiTW4Wx/W5yqnhfWAZfcNdlyzUEdKlbIwShLGuh9w2BM0tsT+UlSxSSpwv4ykMu2TwNXW
bCd2CiaqA++/9eIk9lOC+2tpeqgVqAoh+AbiR6UHuA7UwcOSw/d16Lpd09uvDluQPhwvrVK9pYYi
qsuhTaQ0Qvthwoa8MDPLWNsFUdlqlJbX0tN2rat4v3zmtzeWqui3Ve/+KnpTeSIJpnrUdQcmmVVl
sJqxm3mrSpDDCxQs26puz3Q/KNKVXUtCZTDQn4FqfO6CIvgyVT7QtLh1JG4f+69G5drZhBgDt0eI
vJa0jzYWiZ202d26Do38033XY0MQyFbAIJCFCuBYHw8ny0LVMLBwuKq2Hgq92LID6NeF56hnxi1z
qI85de4NF1YRZTgTF3XeWR7Hv5va9th0P6r3Jv3gNT/7mia9UsUaBn8MGjbI4Vffm3aUHf2406d7
rHuP8MZGtWkATfo0PXCMesS8XmIkl6iKGqgCuaRPevooxy4qt3DqYaNO/YSDMoEoNGbCDOZ9HNKG
4FxNF1KtZqILOn2oYydkonRH00trDqrOx/sX9VOYV9wxWepIHEBd8c0W2bf/v2PMpjuBVes2byux
inr9ZbTLrSmSc4iW6ebPJx48fxo3h8fD+fRwuKHoSr0udzkfsC+yUfWDnqHkG9suePEVRi14atRr
WdJrzVFh7iHOnBvtfH71DCha9FF5/xDGzgcQppXjd8ugcUpI1YsaBi7w8Ki4jJUQq0rupqs/va4c
zxEwlHXkkc783SuorcQApWKXpD2rlD3cIrBwzqwnn59FRD/CAjtnI/IU70k7v02GXUlqbBnFxS6o
ZbOs8gz2c95eOiENzdOnc+RInISwyCTTAHE4s8fErYifHQaR7VjasNkoU3qJ85CX4dPp4xy5TQCA
dRWt+jQmRq/+YdZt50kEJd/JdmOgAqN8VZBRh1E6OYT+yt35X8E1+udho/HhULO5LRtVe0INwLZA
brQyU1Muks6p4Tm5LQyRNh0fB4vBtEUTtFwVJi0+tcREYVO3rpH/1OuQEdBWr9hLJ6VBFywxcShZ
IswPNWDsvez88YsXUwyaRQqKdHLQUVzV61iHBntw2ri/AiZOG4uokXjJXpssUDsYz5yoiWlg9vox
yqS5r/ICIGGdT/3ieFRI/m24ppVfP7tJql5prbgbbDt4TcbGOTQxIkMcQF9L4Gzgm8kHi3p7P+Wt
BRbjGa3II9yvj4lHdYSuC196cpd34svosbtMsqhYV9GECId1DQ8lNDAOdgBT0U05ByVUmiUadHPH
gKtb1bXQkeJF4Yp9vHMZmWgZwoiI8571euXKbjk6xJ6bnKHL1YIav3DHSv3uePhr/vhZ0wHQoeDg
m8V3f/aseUlbMIYduC6hUl22EH733PV+J8MSV3fvGd0ZGfHnya9hwNRCFoatdcIkfny4MdGTHp8n
2c4VtQlyKkvWhSzrS9vI660nZH3p0395AOwtL06f6pHXl7E2ZGMwTcCR5q9vKYdW8RubeMhgGF5a
u9O+FTR9HyCrhW+nD3XkJJnyshqx4eF/8xk6wxGKzqFJd0lb0hqFQFDSs2mwOYZpuberKBDLiikb
iQU6nbvTBz9yntRVU7QUJi2kBLMyxEHOxt4zTXeVlwXboksf5AQnE+FQ/nEZgL6e9wniFABBa867
ZCNYSUhHhDAL8TwMabfSRU+0S2wYf/yYUm4gmEIYhQzjE+Asr7KskW0TM1xsutVo030xwuuus+wN
u8+ff3oBTRXzEfUNFhxmurNHlCjtPDXjgtOyEmMHf4o0GOKVNIIyjegcgvHzYs/BKG0oDSymWvPP
V8GA2LebhDNTzAffUJ7hqfwMe+NBdvaZGmR6lz+WIBwKfY7NqfF5mae7J4YfDKnCNHbCIxs0TNzM
IiolbsfFOOEnYv1cNXr8iC6lqDsJ4Oa+EsXMHQFBK9oVWnuI3Pw1G7QHo4wQsuIyWviN/qeWD8R8
FN5A0Kg6OOLsE22BBwUX5UQ7pWkO6EJ3ZG1eB7Z65jCfi9LpMGhk8OdQfcyVVa1Q+yDgR+9aRZ8I
Zqm5z3u+iKefw8+rCEfRVIoN2IP2J6ocSIc+DUMtIiSAbS3bPUyQzS8ntW/DAjltI8alMWRnVkn9
85eSo7JwYMjGOmXPAX0eeVIu+pdo51qA17oYCe0yzSN80S6jujFlklUNLr54kngjf+mMsArSSnW2
dV/IfcwwadNRFo2DVdzhHAWHl+cUB1NZQPiydYE2xn50daiEIGysM7/90RsDqZInTgNyMb8xzCX9
Kew43tGiStfh4IYHpafZcfrGfF5huUToKiGCu3hh5u9sYhKOkMos3qW1EyPSbndqpD0Ipz5XtRx5
YS3XprZlHYJxPlvJLSc20hwvyU7vc4Nptufve1vtN6fP5tgKhKESPaKY7FhzjegIZ7eXjRKhIADB
0Dp8piDWYAKv4u8YzP+8imbPiEyUT8YE9Z3vUIG12S2qi4i9o/dzunZlYN8mpfd8+qyOvTyCt91B
ksvGYP4Y91WUamPGyxMHliDTmKQszbN+0nHNNqW0xI8uBgmLiqU686k6tuahiDWpq5EMftr00D9R
fcNso52U+nWdKlj+5SYPn/JwvGe5PnO0Yw882x6dh52d5Se1IPQ+dGSwtnZECkTbxLac204HI3T6
Yn4CjGJAVLmIjs7nyEDmPFtX3UbvG4u+2040nfoU+Gq2UVAcL7zQaGMa9E73GGoiWzZZ3V4XQxpd
WbFjbH2BsGsciOm2ZJjj6ACKFneCoWzThOd2t9rRK++ww+bNBL49L3xKr1ItXGR8bXqTXmFdvGq1
my2RllTYPsVz09OdcHKfTmZqBE+4LKq952bffMa6oz3hgjoMonSR3IU9KER1+5zH6Qt55F1jsEUJ
ioEYGN78gxg7/A5BT7ndpePPfNTqjZqjqPJihtjD6+ljHbkcZHvyYluTYpWq+2OlrYNLVE3wXbvR
036qNBxW+HdfqyFOd46bhlBF7PpMhXHkpdM02vZUNHyxPpXYbRkP5OplnF5ovfiBBB/J6J5mZjku
DHBCj0XZFStGsu3uz88VSLk7daQoEOcrpam4aI5Int+xV7sCSlMiz41vkSVLUEzyaRCWPFP7HruT
XFraADoWY5ay2dW1GTlUZpHtFFUWy0FrGU2mRn3bQenbJTYb6dNneOSbwwlSQxl82CgWZ29g4pUm
Ee9c2r6VSLhN/ERqkRUrA1ncPzmUC65N2BSMYv4RzR0zqJOULZrmZumNFRfghZzavggaTTuzfB17
RkmV5vE0WVY+6YBbdDHpSGdgVyXNAxjKN3ywD3HF/QtkcSugsP3x5ogFDNOFjiccHfn8BdR6Gu56
Naa7UR8R+jjdXdmUq5w+wJkDHVmY0RaTh2XQecaHPt3P39pS+QheRvXYAsbSepZ9vxVj8XDmkTA+
1wcfjjF7JlwljELT5BioerWFGQT5Aaaqdac3NtTTGGdmIFVYHl2Zg8cmNT3rSgfFAAObRpQRzb8G
SVRKUEtm9shgSBeGMAi+KzDq8jCapn+ru7JfpgNIEexx6TapUGiwuyVSsJXe3rcEam21h66jTfjd
kBne3egmKC5SDQDklDS1VduC6FhgXvI6jFWqw2yimUVBee33jr/VymrYxxY6rdbwky8tYY/k27kP
AY7iJVc42hAcxuDfRy20Q6GE67Mb87XX+BaKwai7zEwjAMuLzfj05T32bPIVdzSeE2LH5+snrM6i
HmyeTbSCr0Vfvwo/vzYNZWMkGRSoLvsHrx01N8Ue7XuU8frHJ8byh7QgRzbd1YU/9ZyuOj3ad3V6
pnj93PKbIjpQ+FOb0KZzZ4eBkOkbZe+mO5Skt3kelAiHxI8iemQS9YWp9LKx9G+SjPXTV9M4fly6
tFxRNtfzgszN4TbnnUVPJBvGF79XcQmVpnKL2l2NiRB12eMUVgJAL2oLQulQCkFhZCEv9HZvIfW1
SCPfG2qjbLTaTJce6jAeuHyL8YMxlht+t7SWjXqPHgiGqly5tWbTe3HGldS8eyyz1VKMVrEA1UNi
aj3Ckwn5fWAV5m8Iv7WbUMTjFlB3scHRxf+fjNbSr+pw7QDbeyoM69ytOLam23A+iGWhzWBo0yX7
bY0I1MpK0qhNdxCvB6ZLi6FTt5FGjNHpa39sLfrtOPPCqM3bJM7gNO9Iv1aXKf2GJeCS9emDHPsg
2uDlmSswbyNG4+PJqIWeZwWc4R1DJ7EcJsaOqj9nkY+wthrOmM6OHox+JXsWF3fbfBNhlyxGacy7
ovh2wk503LZmvkEGhqAS1+XpMzu2ENi0/flaYNn7VPxiTTbsECnFrgzLWwjexHN6w3MWl291gHnL
t89cSe3Yc+GwS2IDi5fKmc9pxgo6hDCp08I+Bn856tpBjGW31+nFrzJD8XdmXoAoy13jLiBccjdI
lM0yC9IvQpIy6Wbm8OjgC0Cj7UkYy6evx9FfjwWRNhL920/0jo5cXYLKKHO6In8zXPnk6+39e/Dv
PzgOkBDU7rjXPhUHVasMfo4oZ8dONKebU7+mg9IRZFye+ZAeK1unLBZaLNM/nNl7aHQuMm4EWLsa
4bhfoXPr0tsysw6h0K7jrHhIYvdMo+LYA/zbIecFaziaMUIdNdkpXb+VTfbmmjEKV/tQZu2ZPYdx
7PmdkqPoRQPuoJf08c2sOwHIoncSlhl9+Fb7+S8g9pNlWRPEpJIAMAHtlgkrMrGPk+BY0SZ5Vony
Bxbvs0lT5dkrwDA3OrJlrC2YDfy6vJejS15NCs0h8Sqx6Z1OPAmLVRMCc4VqQqn61RhNrc1M/6V2
hJI7APz6XP0WZs0VnsR8XVPyBdALCGY3gnWTDPp9jvKSj71unXlqj10Fd3Lq0uLguZ0PYIkxrqoU
kfJuzMf9WI8aScDmM7SzC3qmz3UwdGcOeOwWT/YMHIMOzdb5Zc9DTQ4FxdAuKIDktXlT5pt3nJ4h
ocEuiMCNn06/MEdOke/65DYmbozKfbYnIeJQwMg04h2xAubahyfzJfWp0IYwq55Jah936JC+nz7m
u15j1lVGe6NzUXlF2drOni6pECZvizjZ2cnoLv2use9NX2uJnR2sCz+L46d3kkJoItl61ykLH15h
0pBcWKMl2iod/Pkzl1470sRElUDXZ1q1YfLoHx952Vtj7rW80dXooWczpLlBlWZsKq+stoQEGQue
FORTFtx+olSXAzMZ5Nfmuewc48haOfnCJ2IZ2xxz3ipUkUbYSR0k+JZDuJ/v4ubAgNWIwDK1Lrhd
zr4OkSTiswCrHdNE1pSEOSoAzPamMzp1MwwefMT3QLR6VF8oi9Ot3/FIYZuINih7rC263LcBRSZL
drs27dBfIxg0V6WS1jvfLpx17zfOSsgLPYuM+8hI+2teW5woAy/Csy8a9xCrzlcVivWZjfmx82cC
hgfdmSb088YR7bYwrmqD84+j/p5cDQRpdh88B5rib04/iccOhfoSrQFudD4bswKEoRMBWtNnidQM
YrYLMVl6+jw6uH4sn08f6/2+zZ/6qfsL7okuI37ujw9Yqthx0yUBm4MWwsuiZmCM42MElOLB+yAU
JNYuNIgqN3Wvd1e6rshbvVYAbRpxvs1T+KPvv9Af4Ru+BD/KrMp+1f9n+ms/snwoA+nX7wGu//Nv
Dxni0+TkH9m+ZVevyVs1/0Mffmz1X+//Wb5lq9f69cO/rN8jEW+bt3K4e6vQ8P87Q3b6k/+v//Hv
yNtz+AZkwLzc/40SmI7w99+cTuE//wNkShn8pHX29v5LTQm6tKimv/PvWEX1X/zrNGih3UEormAt
+RvgIJx/oW6ywShp0L0wm/PI/TtWEbYDgAbT5ZViAuRMaYhkrdf+f/6Hbv6LEph5jQBnPO2wrD/h
Dc5rEziI+BjYsqF+sick4scHTXYTkD3Pmp2uNyDfYyI0iPPQfffSbAxcVY7FVi2yG9BY7xzW367V
zV8P9ImEQQaSJiU2e18KIzqqc19/gSPDhVaEi7PR2zVhcfZawy+4GhyWtH9wKPgBKIaQ6n2aCyCl
bjUtIRbJ1ODPxDr58gZZLGsmp8Xqzw/FpaQa4OvArGj6cv+27xoxdhHEbtZb3PPBtjeADZVYk5Z1
7zR/vZf/q8JmKh1/WyfeLyB8S/V98mogBvh4qL6tG/T8XEAMdoBsBv025Rvwq2/tlUzxbzqU89i6
vGiZq/DdT5/ntOJ9PvikVOIpJu9+dp5172N4zut6y6jOBq7f++tUM4szO/vZussp4qWHyMCMwKal
PZ+5VlIYFS2eZlu6pl3ybKaAMS0cxe06zOkjnjmpWZHzfjh2YqpObjWPyXyZt4pWN3ytbojWtGu6
u+UbM5hfQmYJIOXkguCNfPGnl5HqDSgDdEQUAZ86Fwicww63abMlQBc8LQks3Cw3W58+ynQzPt4s
jkKjkP0HkZCEJH18UnAvYwoqomZrBBM2X1EupVJdD7QxwWslf1gNv1/F3482ezRo/MpCWnGzpfgm
VAbXDLEYcIdDYFyZC6+rjKLvp09wPll+P+a0A0HsQNvJni9lA/HyArB1vUXxYF6jhoqfJNjgvY1D
f9dkksTt4s5pB0HimFn9tGtVHHLL2DWyzLbgINp1w8cUKqCT/+h7Q9kTEuQucAcX9yNSmtjBBoSc
cTyzML0TbGZ3hiYucBvC1FHWzJ84UQFSy2peo6Br6ByZSocJGRxNu1YUUn+CSiuWuci6lcHVW+tx
b35TRxyXjSbyK4dEhqXEO3CtCUOeeResz284kjbW5+kNt/jf9N9/W8lCF4zkaMX1tq/9te7REqVu
7JeFsJnfFrJ67AMDe1xnuzHQvjE9oCgoLytkX4T79DSagKrB7ZrQ+wPBFIaWeysvFUSo4ei+AKVY
Xun2qOzps2aroq3rVQfEeVnUpfvUdIHyBOPVW7oGHmh6ec6GSpzYM4MgAQx+B/K8qkWnxM2y9ixs
9zEbAjN6bIj0uYrMAX+PMUabEn7bqlPqa2DM+L8DB7OWGWMnZJd0qfqD+qyQT7AN00ghNHv4FQ3G
XS1qWHSOjHZI8eprfnK6Of20fl5mwItRGPDWs2H81HzooeU0wMK56ZV/Ra4WfRih7uH2P2BayNdN
QxbTPzgidGKU4/RnWW8+3kuE+K1wx6jGse7ttQrDmyZ/uCmGKCM1l5Frv5w+3ud1m54Wqw1TM4A2
CII+Hq+Sbptyb+otADWg2q3Z7UF6AuJAD3jmg/v5MaX3wCaRlpbLbHAuMZANwaEd9pitK1pw9kqh
7bOuOTe3OnoUeoGUKQbb4Lm0MFE9JamxjcD4K9VyUcBU3DWFFDenr9t8c8k6xtkwghNUixoj8dmN
wlw5IS7catvDsVllWhVu7D7BQlMhFDO9yqGk4MFnSC0PpXgudblFKnOOxzrfeL//GpQwqIMYQ2oM
gj7evwIp5Uh7u9qafeysmTvGG68L643Z1cgLDXM091rau+tSzd7irHPuaHx3W2mp7RfsOsbBIg/s
zCNszCZSf/1OtNFU9ryIH+Y3Wgw8RYPVVJMJsZ6wjsL6zgf1xjFpCBHQ8zMjd+CZkar/o8Lw2bRy
ifnPX0WGj6JaVhtdrbJVSTdw0QUaPlJHb/KlzwG3vRVOXEypvQ0pc8jScwgwidaWGmZ41dznXIQI
+FtLvQR3MfWcslenVe/tgQNJU2uWeedW55hhnz/awmYfYCIUhJj9aUZkoVmMvJBHAS/Lc+ptgcfE
K2XE3ZWNeHJOP3j60auLcoABMC32T3pLaSoKGiCj2qaySfdqaa1dtekQ79XFlVfhtvKdJv+KTUvB
rqsM100eDEs7YPKPvy8jXDl+i7W+vQIEROJd960JwRQWQZ3fD2kTLPI6ICJM+mBKh/hKUetzpdvx
E2BIjw7XMFldp7bNb58rTyvdZBAdj6w/3MnSyTdNZ8pHn2/EMi+ccOVVhK8kwDWpB8rkMPjjqwic
h6q03T25WSikiVgnBiBzb7PRyR6EOb4BLEgPhvDdTZfLYdVFyF+MsI43ZVCcc6PMPT5/P+D/cwaz
dx/3Fb9wNlTbQQnxxo1ueqitHuKqoq7qoOQT2tjDAu/Z3sgAi1dEM555x44s2wQgI5+epAfUirMd
RRVHpDqy6Gxzmf7CNObx1W5DAJGje+Z5m37Sx7qHh5sBC+0Nk4nkvLAvPNnkjmdxrqV8gCoqn8MY
tTu9WnYT1hDF8UK1FXHwbAIdTz/qR76+BGlP6i1jUqrO2yu1DIixDVXm1M7w1avFTe8UdyoRDySh
f2fLa5/5QM37OdN9pVmoo6xAOm1BB/v4ZLq4OZB0snCxDU/vGoO6Z/CIoSSRdmm045vq0VUJ4n4l
h5zixhTBkiTqcqVSrZw+9aNLijXpx+DpoXqeLesQ5SGjQKvadiLD/p479sL08U8r4L+Xln8O/X7k
o2lPHq7JaQJ0cr5HtN0wmihd3OShZBKRQ1MaidU6s0c8en0n3wVPEpcXK97H64v7EaW4yZSKPXK5
FG3vr9o0dEFuCWXfVbj/ZWs2K2Lr4nXnAZynGxCvIVFfEM157i3+vCkX9qTMY1NuOuKTwBs4tDX6
FSoIo61V6EmO3FQlvIl2imVJNGWZgyzZ+g7w6ixq1DOv1Xy89/6sTYpE7Ch0xuEJfrwW+Co93aAF
uB000/+eO6ViLbpS1tcVo48E+0uGGiVr+AGwNF1IMq1NeOOK8JVIJ8zMIQ4WX333pfWZJCz0um60
pSUh/J5+EI8sNEzeTAhEDOzFJythEGpVXpQOgUejl/wy8TrdjunE7CFl6h8da7LlQBJFnjNfavI0
H+tcmGAwdQIBGL/bm2xwvIuwrGnt/Xf37+av5et0R0tMSfa05FWECM5cR+UrImA2bRdbfNLlpqGt
vjYhUhHbZwVnbvSRRYxql7YIJSKjkfm+UR89yaCLkwoMDNYe/KD7RBY6TKdqhCOUQDvL/OHM8nH0
rrG/xqMGPAHt68eHC9JZWru+VWwHnSFMMmX5BCFhXwCOz1kXyGLhh82+EHzNVWyZ7iRMm1fcIjKx
ZYwaF9MERL6xCc4ql4FvdiScYpSKl3ZZ6SubmjxeFkbbKRt2jk2/ZhppJLdEhPNyBQY9xr2HLvFJ
h8jgr8o0Eg15UrFNUIBX+K9ZZylfIox51QYujATxnmoBQCdOyVg6Nrb6ldtanbbpwDQPF5YCBAOc
hQMFyyyRH8jI1x7shmyGVWz2lr4JtaS314YLhPDF7bQgebNDmiUE8LKD8S96vzS8FaFMpf9YQUZE
npTSXcMBriXmWsH+f0jGvgcC10RtdYWGoxFfzLoZvFu70uJ0w78rHbGGZQWGrjHdKF0h8zDlFyBs
lrNqLCMLNw3JvPcgYAlmKlMFsV0ZgfkfZKmXKE+Dp6RC0kF8lJmFxCx0Ml+KJiOOZYiCgSBOXCnl
ZdiynQyWYOm6eFtVRPmt+tYaoJK0DI0umMB6Kn2HBGJQnlhTiR0gM3l1GIMNC8er++UozKy8z0nI
dbagwnGdd57T3qeBWdYwNwrXuVOzRMh1M7Sy2VNm9ZtC9G6wMVNpw6UGYz0uEY7j4Cv5RK1jb2r/
4Tl3kfNUlngM/SJe9nGSGcvK9FvyQvPcAlTX3NLn3QBoyZ+9XI9fYkWod3VqwwpKwn6nDCEmlcK9
Bg2/SYtq0/tOegdUadGavlxHI3EruhkR+uxGyUY27cFoh26p59VrGAGHsRrdWyEyNjaJYfxEttWt
W5IC+B1KZ2tXnbp2AcdtTXfMFtR04yJMcZxVZt5/d8CXAMSDgpQ67etY2ORJGP24aPthgZz1CVH7
2lbs4sZyk3KtqWlwExlkjDZqoF2IJPa/GB33g3oWBkTgPfWjYW0tRbslsI6M7aH3kB2bEdTIqKGo
qOAv8pVYVXgDyWXr90VtQkXCQME/ouuI7lLfmeUh6nt9NaoYDfsa+27oeyR0OVFy0THuCrizN54w
7xLF79daB4lyHEn1A5vSrDx90LcjG5g7jzSRb1g41MvUd8SKpBebxNe6/GUDHVkqdZuvAMfERMxk
1r6EVrNwiBpHdRXo+2pwxJomxUHX+k1g5domsoaXRG2KlzTwdo5l3gfN8GL1XrruiIVn2Om9JLYi
S97AROzbxkk3rQLdZ7SUh8gVZNp5BgnoMhNrlSQ77gNSUzN0x5XP7vEuKJX2BnOguKuanu+iUV2S
o+Ys4knwNSjpW1V0+W4S/OyCKkl2aSLaX2YFmGEIupEOV9QGMAURpRfpCByBSrOU3joL3PohyoQ/
EontRs8JPsV+5RTsJvmYskiEsum+5lz7K8xzAe0RssdFpO3VRg5rJYOWY2sjkcJ1lq17XggAnro1
VJdiINa9+gpC0qkICtc9syNZvNLLr4pmbNQQdNpC0fmdt46iZz96ZyRb3CDOtVklonSI7sw0R1wq
ik2eUOQIKPUxYTHKgfasWtGkLYJdWXKlFnWUglQFgvXg09W/0fHXPnhIyYJ9F9rl2iJV9YoYFbHJ
grYbgWTSjINfoX63VY96kv5uvibQLb7I+Z7/qCsh7XU8yGwZdlZgXPZ9xRCfbMNfLs39Zsn3MmF7
6LXqahwE8SutSH7BAyVscEgq7VsK4GjFRt26dsln+xq4OAErRF/bmorlQQxm+LWt+DmDEoP0rWH2
jxk7vqDHN6WbRvVMF44xSFiRgFC3DU+Cb7jFiw+44EeRm9Em6pXixSlItwlLr473Rj9FXQxq9Wxl
xUCXIOsg+3hWUq+aseLliHXFWkaqifvIJokgpODaNwVhBg4t5DW9CbfcROybkGoTLocXPpDtU+F1
clwLK9DEAhMuGLwMOKRLVAeuWCBTTOU71pEDICD/Xk18rD9OSRhrxeVUnlIcGg32gsj1L6RO/E5o
R+1Ti3Gi+yI9T14HohDAPQhazGohLoHS8FONPNiaamDft7VujQuKnuJgY1G4JqQj/0brjpQJhEJw
AXhV13iOSaoECYWItseWDUNaXqNsAeebW2Qp8BIVvFTcXZrwxSFK4KiSIpx/L1tZ3ppjqT1UAdc7
CKNhO0IN2xJCSzJOaQ4XCo/mbW6V+XfCulNyt+0xb1dRQZAXVzbYWXBjWfZI0tRKszjkWuhejm2V
f6+BpL6QykM+hAPRN9NgbizGxueyFuB8DnJiuzRuXf10u8q6NsdCQUWUufK6D6wA8JGdJMPPEX4v
fOJc7wz4XkaHxO4SY66er0C+IlHyRQGCKfXDlBWqIW2iyFTtIdcG6zqwMu8xt315ZaM9/GZLO1oB
zBzJBlbwPiyw61U/rYbEClkTajWgy15JpWkvyoSTxwnXP048zG/QzgK8kfztXAVw2ABVHBe+sKjA
yWJkYmEU8b6MPOILa5c2w+qd7egnNX/gPa5Dyi6uV+GYZ81i5D2n0ZJWGGNpWgunrX6C5LCWnjfE
e60k7Rz/I5gnZi66df9/2TuP7ciRZNv+yvsB5IIWUyA0gxFUSSY5wWIqaOmAw4GvvxtZoiurWtxa
b3IHPcnuVVWMYEYADrNjx/bJqlQ+280wetHU8EuWa9SaP/Ttu5Wn7qMWLOQhgY5Ir7NbwVwmiLf/
hDNf3fmuGJ/1VhUP2fp1Exnhn501WKqzJW9UaPOOODvdJG2eEDZb8Kn5eTrfgSOdv+sLK8KasnFr
ItrHD2aV28dOT2v2sSdesVmKB7oD9RETJgkik7S109IjiW81eIbfvRYhiihK4jZDVDfBDoSrQZty
NXhcnORLpUUQhuIHO6XlCtmAhkRYSUksChtA6m4hOoqj17W50jiz0mtZ5I0RVWw13bHgi4gL+4Pv
Whd+Cn2XxKY6CsTwvfE1eiapV3nUVVP3nahf4/lHDpachPHNlfk4Rtx63T2nxfK9Id+mj1yzhsDY
5874zfRHXGqx9Lj225aPxeVJLvY6IeYYjil5wcCW2gPgUE4zz5XfVOt390MMvGjE53oZ5Ny+qjzu
7o3BT66xuwamrfFxmfCtI+dY0G9nn/u71pLhpcuyWr/vNV9wxsMFc47N3PDh+ZZ3S08c76AU9Rxi
LNSg7A3YhLrY8t8WeEaXuGqTvSzXTVaX5aSOx+bZ6u0CqpWXZHegN9sd28riY9/KOOyX9PuQNPwj
0bbtJpat9dkJEmdnt+UStfbcbEyLPCFHWu7eSNopZKJpE7vacx/i0pkfjIr4eYoQwq6htj2bxMxE
pdY8DoF9Kz2ORKXrGb1MD6FuDPJLh/4DXVWe8go+NIto7lWfKuOSehXnhkUGmtIz7Zbl2PZK2FD8
6MZmcyTGHAQltqiFgHOGjTCEdTzew0nOZBVn3Ju3ekIGdU3Y2SlJ6zmk1KcEZG00ROR7h4sIsMSr
1UPRSOurLO1Tl+kGR5rPH5botrVrtJEa7BtFGMEL9bYeztAuPwfTOmdqhl2K9nns4sZjWpZSkMq8
mV98NSUPep1OO7jiB4K9uk0waVkS4os8+NPyjgpcvRaVt3g8c/iQTM1OOOjpcCJvnu0UjEMhjoWm
W6GMNf1aVNiSxTji9IpHiA7Qoe75Px6ifKw9jTDTOeqC5GEUvMnoxN7dqAOcQjolrMqL7XcIr+6z
KwZ2MjLvWeU6Ie0ySakDKeXCKoPA2WRTepv5CDeNYR6BvhqfUz2edtLXCKwxjWXjZyPgcsnNCLZ6
CKcCqTCZZ/eG4gJUqu3s4Xs1O24nDuAmpztN3C7YB2UQfJfFaL6QLmdcgipYcC1U9lObqjxS1LA7
GMjrX02Uz7i/vHtAX2LnSKG6nUddGPZDn2xZfmm/LYyazKhNhozEbC6DrC6TDARu3XKstXMa2lUu
cDSDoEfiBncxmNHouRT0dpK/57MqTgkG9qHoSkDLtnZuiD27X3CYDxnJ7tyKu8xacgo1x6Eg88ZL
ZTtw84qGMsOWOxieEJpbtk8ffL1fNkVl+TdiZvUl1tNt6gD/ADfpXKvWaRpcjIGBrF4ux3lu5K3r
wG2gRtMKbji3PrWJyq9lbhE73uULXs6+r2lLwehwGzFDk7dBPOSfKtN2946BRIy01vDEWlaA8JgB
wg1iqzvPjDTo6jyZEW/W5xjVpkx/AD9z6gH2HmI5RNIXxW3JtwwCcvI49RtC1BjwhPUkhjO67wxh
OT8YSgs+BcxM6XPeexKI8Pc7S9S18MlyDw9oKOVgfFIzHOfG9D4bi/st7pvujYq1fIOY13BoCe2j
Vzqst8gx2Q7eWN2z/eJvyrk3GHoHwxIlKk5byiF1kGYls5NmNZO9kZ4uvINXsJvHoeE2V21KCrKK
Zq+5ohQ1emj6edIwDILCwjXq5G9Vldf3Zgdlyc3QkcNs5gDNSfP9WgpT/1yLPP0K6XxpI1PjBTtc
ACcHIMkjfkJ/+tRT8fC9ZTQ5uO9JGpSaSyBqCxp7CVT7ytMS7WwpDXNk9MO/auLMfKI+pjMtgFmf
kkKJr1XRDF/FKBARxDxW3wu7RlUQyxC/6SI3Phdpz5MeK726E52K38yipwm3QeYFEShZ8VVzWq0K
zUUGHtFYTv1YdoqDQaRqanZeAhZ2ZwcTisaoUi6P1BwpcJq6bB5TdywcaswmfmMfiJ8JWmITN14e
FA4UHp3LCPvsQByd4Lfc5g52qU2NS4u4dlPxpnlm1+ImW5yBvlGvpQEvD959sqN45ZUXzVfN0Z6Q
HzepHczaHso/JcDAhDQOaaaCc56uAFa3ryhay9jlW9IWHnVEAYzxm+xlmsLSJgaVEGyn+m6OI+9K
Bt9sbCY2kd9++TAdqSUjC2WWkUUAanCmecaimpB+otmDSksiC1ZhgT98FQUs2LOPDv6xel8Szv68
OgsyGsxCsb5soAJdzc5Rxm5wFudm7ofm0ZlwVPAVMm+NJuiWCfexgx7C+kdBjAUuBrmv8B+nt4Ec
5Hfpoo2Go+m06S0A0fSpmKW5r8e6fqmMwLsvPAKgo7b19acpbcWMFdU24qtNigr+OqnzO1KV81tn
dcyXB3m5hn88QcmI+E64d9H+03mDLsOnKLWB/36pTfE1o3sh6muiIiZKXHzLcpGX+2DsOwYYQZXl
JL5npopKdjWod/k6l0ON/neaMqHpIdchFR0wehbSSZ1HRIFnVYLfIbat51Zn45Wf1Xh+ReTXQ2it
WYysInNRS3mF2KhH3VpCll5NzESJN/CjwU7/tisb/cRMGnRaNVr3VeKrM16m7HlZ0unjZAJm/yGt
/i0P6r+yjv5kSP3/Mar+H/Sg4jdwGTH8rkL/xYN6+fa5h6b/kwn11x/61YQaOB+4+n9QkZBhHHt9
vV9NqOyLr4lgKykBlMEfPag2UWE4VHBTkfLFHGPVsn/1oGIG+M1z+6smjl33X5oWWaP6WdhddxZw
xHIje8TYrFObn1Xk0ho1KJRAqy1M/TK9XYqeJQDorXaXz/WZwtme2+qYyTj9lo4agMGCZuiJ2Y57
XE/Qx7Ly44W2yTJveyN3aUuEe1Z5AGJmIAcnMkWZytC0em1XL9n4yUbAufQ+TMiNNINxR2p8djGV
b0WFw2gkbCVZg6SiighSq3UhWYZOykNz1tEi7opCr+8GFgkegto1c54nSfHcg8882Vrvw/ZGqvik
d1P8DJxBM8POb4KHEjrBA0i+Z3IDlqPwDbVnYJDcuZ2zPOhG2T+oxIp3VsCvv6CVbrXJGk5g8hb0
OKuIgBerLeeFx5otZcnTmOXq3fMqSHSigb5qLxD2u64Vd9iE05euKsY50hs4CFYizV2Qesaj53Tp
g6Nc4Km6DVdZ02t17pPJPPud+FiVMO1CnqseQQnSMiPdapenGktppBvqM4IgNhNiN8RB12R27rI6
53BoHfGWwXQnLoDvkBIory7+JNOdNqTLqSfew0SEtJJNKX0vwlblE2Eea9kdIQ1ETZXJld423wHQ
Q71KHTJGcPUc9KmZziolcqvWjOySGpWL7b2a5kdExBGFJsA/6xbm1e8VMVlmV996nT6dMX7MB7aT
rPfctppTHhjDI94R8i+qQiu26EU4uUhk9Y9Va4+3DBP0XWd42qaOy/peG3TrcZjt4RWcQvl9NoX+
ZEr8Ym6h6mslHO1iZd4OU8vwic+qnaNO1cFdJ/zqk9VnhCABCd/Ug6lvp7pY9pNOCIRm9eprNwlx
NYa2OecKHTywJCumORdOEgZaEHyxrHzso64nFpgno8Usg128guWKOr2vhSRxxw06JHJ4OWGlN3Ln
o16FrIC8S1P6N/UoEXYsp73YvZFEI6mkkWYuWDREonbK0Ai3QvzPzy1r1uyIt/5Bl275LaeQvNNB
MXJNJcu1oEJsQwpm7YvfWCTexokwgrCb3FKFvueMN3Xmenjo4bIzr0A4qYDd5lrpfGJYob/0Kldn
NyiYctpivM281qEEaTtJO5osr13Zsmella26YQSQPKFKO1e/s8PeX9tO6dV3KI/DgynJ7S0cogTD
UbLSxTVZe2vI6ohAMigH6xMbEKGYaqSdzHfjo5Xn8ZHF6v7ozLkoQ78z0Nhj1cEHc/u4euYYae9m
SuxDnXT6VhIwsM20Vr8FEVlPNDktrI4uQ3FO5+5aJVVy7VObYVLnWm9lVjJe4N5WLyJOvSRU/jg/
um6Bw7Il2Xi75EZ6cGAbnsZF1usumjfFEeKzI3d1O+vXPMZSFWmkLFS4+/zk2TPqrqUHJ/c4srsu
5iTJIIAvVfO1NAgxC0e3UrfW4gEVzwoHWHMOT+45kUIE2xxERMwjGmiflRk5OJG87sydUt1CLojf
qnuz1I2XXsSU5klr9m23K132/9Qt9i5fZXxx6xTe3PWyTao1y2F2GboofRT6I7Mxc3Y/Jl7VDg/w
oEd5aLqKu/20tKbQlmjw80q1G1uaxfTY5yrxv9hJEac1hqBSn5yPFfY7toD81tGKHWisIf86e21r
FHtsAX3/y4j1b9UB/4stk/9dFfCvCor/i3WATaLdv6sDrhA6/riIwkxx/YF/LKL8wCLplPF0hRTN
v9cAvv0BAjO4ETQh5Cdb50n/W5So8QFUl+myiPLLsgkz2l+LAMv/sD7AIYiu9v91ffnvFAV/ti1g
BMAiwnIVhB1cMn+xcMSTRgRN7ThHqXRswmaONpiu4fTUD5hkAKi/BGukUdtny85gS/jkg+Z+DQTy
oVP77SuLaeJFt5BEE0V9+odP8p/M9f9kVlp/O4az0JeddfnmL+ZyxDeCnqbAPjITbd4ppnn2rjom
yga1eZeV854Q6NWRtYZ1/Pv3pub6uV6yMZxiw7RXEyAGd7BwP9dLcWqWLTs43TFOmHkh30XjRPd0
WwR9427c1gE7r/u1y8fkejfKDjJq9D57UwscIIhbRN+1y2ydkpIVdrZ54O2X/Vhs+65xgeb6PNjU
6DnHeKpo+5ka7Gy9tcOFEVuY084ZkU2reE3NWefYNKQR6ejl4CXhW2zGceHQYkdQ60JrcIlWzF3z
NSFGPmzotIlM8ZsbT9jLtm/K8SFleRf3hV3LUBss1smTLghSst7SPLIye7Vj90BcC+9pVEtfRgj6
tPue29YXojIIlE9JUidD25KHmXYzKnh8hvkyEGu8eBPZNqw5p1Gb1mlUmWr+VOc+6w2aCIwzLVRM
TzoPL/Az17pKLwnA1o1UkWIGc5thXzHvprR092iBWaTZJpATSEQdqDktB/iTZev8rtNfaX7cTVN7
er9hRBdsJzxd2Y45rs/5za30oICN0t0C0y/DxU6HJ2Ns2I8ZvGk8Bn5QJpvarIcHlEo/jQxrEnGY
QVbcVUbBwl8dD4XVho7bGtrWThbrpob3MoVJkqFRsh1Pnly/2HytuWYfHMkGIK2Z24eT43yCcu6j
Obn1Hbh2tQNoz8x/JKkiZOqOhpXodMEA7PtdP0zO3cw0a78QtfC1S02kLD2jPJZyw50aHBGNq4fF
RHkD6DzmpyX3841PjOA7/qX2sFT6sg3KdjjM5DcyXjOHhKEuISfE80lbITF1tdj7ZDDdEC6lTjjk
4mcrN0f0znRq2apw0m/2pMur0RiKkTQRHN8AvBYNyscasuNkdRUGRgJLfpaYXkPX6918w733mCZa
bl3GIhtJsM4BDU+PRl9lqsWbTdRuFFtxhwGYgbFBmMtQfK0ZameUlX2+N/Vm+loUEps9uLiK8CtM
QlJf0+P67F1mTL0OQS1t8ypET4b5uKAA6SyRfWK9NKERd8zmfdEs8rrjYFQ9d0WnDV/qeMSh2wcD
mTju0NjZdhixX2yb2J9v5WxA5Ba6NxjbUaKHPM64OOfDLDuUJC1mmoV+02P17kcy995Qdyi5CsD5
dRjgKlpRKiSPLV2S8igg2L0n17TddLrVvAtCvhj7zCWXutKb41yI4sHwODQTqmqD5OSsvuaQiC8m
8+qAYjHg3fr17zansfPYx4sxbTtHMA5JpS3QPV0mwdS4/PbwXdmcaNRyyJqJIITYaV4n+igRBg70
jw3KmuVvhT4qLRx1NX6GyDXqtzCzHP0SxBMaUAu+470XZeBsWo0IlR9HecDfPMV0PZrbIfc5Rwss
AheVmctzSSrIGv8zscKBEz42wSBveBIY87szjr3ennyZ6fxPkZDmyHU0G4mdh43BEOlTnagyI5eM
+ut9nIeKS6dfxE3TL+6lEwa/sWxko+2mcciwtmp9u+/oGa6rHVOFbpPhZSI5Sd0TUGGySdRwY2Wx
X157aFVVhDOlIQVulvKomtXFp8shrc6V1q90aX4Drl26jSM+cl9ebGZQ5HxYTjxuatF7b5qsJzy8
WV8EUZkstbFpfHcmvCKdfThEnTe9NobWXFJ3DqqN76LUxDCAj4nJDLSYRPNZGMNHS03ukSTL3NmD
oZvuwVtbeMMLmyQvn2mmHRp+VtEDN5SOtpPHO2PUi9vUknHHJ0OXnYK9fzKLUbmhx/zsiyNrF0Cj
ZZA0PxXb3Gyo/UrDUWfCV5ob2vX0PHoLPeHQ+eVRddR7W1/1xg0BLsMRVDBKIxcQ5gueM0BfrWDe
2AE6UWh0lWdGrKALCl1i0/JwJhhwJlDUmjn9pJv35MEuGFATx96pmANfVAySfzxH/1s40oCxivz+
lYVwRoBM074MP9WB63r8H0qOfyIgTf/v8F61Is36b//kJ3+tID39g8slC3ySRx7GwN9y6M0PVG0I
Trg4LcC4f6we0Z1WwCwOvlV/+lFz/iYhmR8op/jPMevThGCC+TvV4yoY/cEpuGZ98EK4XVnVYHnz
z8AeW3NV0vmcUkXtpJG1ACgz3eT5Dx/KP6kB/+R9/OVNCL8ARc3f8y9oq6GRWst+JQnuhUk0rCcw
EnmrNwLC+n8oN/9kIf7xVjYfC64meCd/sRA3Fa1snhCwqPAYhVmZFTemSVy30bQV2WLZcCAeQ9ur
xbHJcJ3/07LoXz5OKnBc8UAVVgah8WfXtlkuvjNR9hzyenoiQvnFJ8/033+Yq1H0p29sfQsHvi0e
VgSZP3M9qPFmxGajOzjG9KQc65kCDcCnaXjk3nRcpb/rof/km2NN+K9vZ1MCI31iyV6RPz9X0FbS
2a4KhDjYE84VDGPMb5tAq06FQxdfSvujHU9dFdpJN+iENDU5IXMY1PqwKggJ3yC5MUswE9SRNPcJ
a5u8oIp4jATY58qS+RONOrWV2RmMveFEhD1q5NHMK+uzue5FSXwFtb0+5PpBN8lBDdoI+/VYcfDV
1iXtxmBjpYW1GfVZPc953J8zF18mYMs1TQejEMlADqSJjMFXiJ/Auo8TnDvOUBcP6wQR4yJTfpb4
k8soeeLT58c8WRiTosV2OzkuyxEl4patHAljDsu1Vz40mf3FXfz7oW9IPbX96tTq6g2v/MRb5C4p
mLxmRdu1Kdql2xeUY1HPE8sR+fStT4Pu6OXpFb6htsmCpt/aZjVukfLcCxu05E1jzjiZifXsaUZ8
yilaok54bUi62jeLraonVYtsMxt5flmCLnkaXLuMRh/9MZDJxmvwn6spliRVlPE211V6W7NjhR8k
1Cmophsn0d1iO/XaMK+aRhIQO5WP2AcbL3hiQ5zxFLp2ZLLkc25/RDbVbCAYO4rp3v1o1572khay
v9aNwev4OCCfYPrKm7LPxgOwc1qEviepl8FRekMKc3/blLqzJQkRbOAUcIlUXX7XNcQx5hMhbHLG
r0XxqOO1KfA/yk5hLcrM8XXM9A6hTp+Ns0b6wlOWdsu2zoj9jDFebNJ1jrXupAXHRevjcxyn/X27
1P0dxpFzHMzWK+D24QkoA/xZLTVuDWW5BJ9wLXQLuezjUKt9XVmvbKw7pMdhgNjlnqUOtsiCe91N
8r1mtf0aTdrc4XndmGKcbxOFWBcFbanvSG3rXhvXQaDM3BZZWDnZunI/3mTxVITxkrp3mSd2rPyz
Ch8PHuHRRvKWj0V65Mde4IaemFt1AJim+3YuAPYKBGeZa3u7quXNIND3s1SKkPnvdK/F5KyZVgbr
SW/Lw1yR1uC0oruZoZqw+JM4zbWaeW5wRZtIweSN6ffU8/O70BodToXGmCDJtZshcc29pYJ045bU
e5uc0eGuiDuPurjj3ZJiTX0MWKWOGlPFu7hN55PS/PjVLwbG834CkSqOpxuVswDokXWI31lL92iw
Mfd+Rf4hy+zsXY5Iyk4RhBZ5fKfFTNdYO8vfxbkbPANOzRGceTwzIny3YuslMJYZP9igP8Dj1Zn+
WW8e3ytZKwlB5TrVmccnbZFEMmByJ4K56GkTtWETTzhLO/JNIzKjbzXRteDY43JTd8vXLPEpoFK9
oN2OE3mMGY/C89Hv1TzuBkXUF0EgFMH4tfdLwcvSCncfe0PzKo6nSYNa05PFaDbWu5BYEpq0dbcC
x3WbWE+O0wZRbRR9fcSXLO5GrbXeObf9Y1ZN1p4uGY16FWrTdOQbcoB+XeKyoPy14nb+2Bh+eeZA
Wo6GwpyL8PvaN3TP7ERp4eTHTYSWYzJNTs9IA/uUB0BYSSpnelo6kbIy6ovAxltK8yNDdKb6AAui
xO9PNsme7BNqrI4Xmo/ZsYCnGJDy3omtN5r2Oxnb7ed8tOS1Zc4ThLgt/A1HgnvNcHGcA9coj25l
Elrlo6uC95w+Ya4hozhbJ/B6kM8EbbvcQGSUqfx7gL79Ykyd/hR7i32P7cPdWCUaCPyHXISMa629
V6bD1q25vgx4Q19xGGrXApQ6H3MdFfQBz/gl68McZA2rCYTRRYat7CgH/L4t/a7cj4tnn0srm9BM
2kUya/C1A4j2NdXe+4JGxlBKBnzvXezkRz/3Pbi1ysBJk1Xb3rTnyJNzdgA7aW4NN0hJHWmamwaM
9oGhvXN1GdQfyFFO3nxnWyXZvC/nlI8fI+VHdKxqY9qBz8hmLp8sP2HBRzewymhDYT7aOEFdQNcv
5IzYb6BE0ovbu8uLqK1NU2SEUWJ36y+j0Q67ooKLOsxefrALjBKly0XGw/M7XggT8aMvdm4SiyPP
x+koc4szo6Nlcm8GAxYbeVulGH+pK/5b5P+HIh/+1zpm/b0q+kuRf6y/Zu/1T0PiX3/mN4HY/kDK
CiU8W4Hwklca0W+gIv8D4Cu2+KnV1/p+Lf7/oQ978Kmh6iAqU1ytm3e/6cPeB1xPbO+4oOPBm3h/
Sx+2f+RS/VQxgoTkt6D8Rm9et/B/LuFGk/ZlSQl9woPGIKQry3faWiahPFtNFh8WJmPkTs/si4ya
nKIiMY2zi8uGzLXYVhFDpWKLrUeiiBoVM1dVvwUEITZErxa4xfipaqOaeNhV9VK/VU5s4ZcwzGuf
TaBgctlbzA9LYjEYeSbVVkDH2Geu/+jhp3jo1Sivunyvmp4mXqTF8yD1/pUbRmrRIst62Rd6q95F
OVQKqIdG+oVmJWyRqKAmis0awE1sW7crPqcEhvNsQAiiT8Zwu23MOTsWDLdw6ZfBSM4fyUk7yufF
3ji96cNyaMDURT3DZBZg/Nzad8FqUIbQk56tnEJoy35dxsJfXbrMvLWi+bJ6OF+bQV8uo5j1aLRK
cZMEYvriV7J+tVnWLvGHgenIpqK7n9s8eTdT02Tdy2xYExypKKs2Yu9Jj1TmT5cFj9+dQ2IIMGZf
dbhZiPoCgZQVF9+q1D3MDcT7edjMojl6yKAJids8+eoRT6w97ycz8+5Wgp8Z5lb1RRFoGFqq8u9I
e2iPGN6GR2ueBA2wEFswANYhXlqjxHdc1CdnSDwmZst4g8cyi48L0JSTXBiprqVEQE3jdN7Z1yuz
jug8ymerasdHcCt9mI8GOwysWhmfMrbtPw1aq47t5GDyrAPtPC2oFQNjUFbuZzti7rCcl8QYX0oy
vLpo3dE5T3Hf3aQ+6yFBTwJzmMyDVmxEaadXadfltu0A4m/qKSB51zA8eVtqyCZhgE3rvVsXkRIs
jc4+ySpKK7oF8UaCMNxLPEkMDQuwzXe1H9TGgdsle0jbwnoxkyq7DxaHdyOuoH80WpOdry61bwwz
lzr+5yYlxGhIBGsf7cYcZHeYZkM+JGnF3hxWzFetTvqTpVfBtwnmTb9z9SqhLrEmP9tOXRc84Ewg
jF7g+NU+0Yy6dylZzUUIkkVDkBRL8YUIMVIaxtQstom+VJvAGQws00b9xPdYfJwMkd55Khe3wpjT
k9ebMtgazdSd07i2NxpBudWGy5VFe6tbwwmHhgyrjn9vNIl9i4A8Ntu0qdpLTqGLojdV3OXEJZNq
jh/yF+WvUCgT7Sn4RQ5saoOqa82Xm3P3QTSB0stzretELIcMM4flUE0wDYA36vHDPElrPqVsPR8Y
ed8Zfo433/bIvbHwy+JmDB5Vyd1DjTSWrzFlOAyoWJYbj607ERWt2UQ1LoFHHLhELM+ZMUSDPXdR
Wmf6xW4rdR4cN93janFC0YgyIjc52QaxpNmwsLb33C8PsVAY72iJyo8KrbQ6u+Og53deJpYyIKVt
GfVHexFThRjsubVzMZGaD9PYP5MTTiVd+OteXm9NR6uXJ3LK3dumbft9xcN8U6oVOj1W833X+OYR
dboLG+IKyJkX5f3UW/1DOeWK3Og828VWUG69li+SMWGI7zZDuUsvVc79UQ1pqA/ZWebkWLCuNVoa
Uete3G2DzHx1YQNB0NZOpB3j48Puh44keBltilQn7OcUCB1bmH0TGXwsO8Ax4prp9mswtslmQirc
4mvVbvPFiA/JelqjDrzUGCiwJMTcA/PXXtBELHyG8aDf5JlJy2fgPNjpIv2oVr4HIuWz783esfLb
Lw7f2BYl+UGf+wBDOSwoq7+6U57fDV39idB5FZrzjceWzw5/xaPMLBpd5Q3RpLPxg1Vfbsy6lPj9
MOcfcA0UUDwp8EYpOsyfqXvbZYY49Za4GaBw7mbYMzQ00t4YYiaBCvCyvvGCIj31CYkH/PXa5TVV
QtwGarJ37mSEJpfRjcu3fdZZy2SpcawfdJap9vQxdE3AM6NhbpbL3Mc5QNfGIDA3c9r7bp6DB4tU
ynSDElTeFwSPX92g/+o1qX4qssS4Waqg22pi8is2dxR0Ell3OCx9Lr8nZlbJBl8oxCW2VbcLy22s
MSXzhcU3NkSl0X9cCHnDvWCLixlk906vddwSpDH1koXUqi+qqAci+ijLOL53WEQLbQzGGDb0eQOs
7SaIdRYn4ai9lyp+J2+vuzdbb7ozVaBusl5YDy5LXI9YH6tosNyT8KqaASSXDpyLF0ekaBYaf6TM
biICjFgrKLwvk5LiwdcCD4KAmnfWvAS4J73yu4vv4bJMWzEu43kaYGCyGyjsC2eMds6HzMORlVbd
g1Om1NMYQm8suHiRE5vtPlAi/WKXJfcW0cUi8orxgYuwvASNXt7hjFlpw663zdxFbAzjB2rG3gxm
3h+rxbLuSlAqG22c26tD4J8je3fbGVrxSPK3GTImw0De2N1OANs3uDJS3MjUBSC+bbYV58ykC3LW
ZQmm2jeadIOTI6b5UPuZOroDj0hVLO5RK1nG/m+d/AuC8z/UyZalr+Xrv66Tn77VrHaKb0iM/2B6
/vpTv1XKxgeSjjzK55/K5EDHZelY+CRwU1g+f/5eJlvuB9c30KURIWH8/VBUfyuT7Q/wdvC4ceZR
fZOy9LeEcO8vXgEYfy7oUHBBLsX3n5GQ3txbWkrwwFHDuWe0e9ZqklyuiRITDu0K3FtokMQ0naF1
z1HFyhTXpaKlTWLv0FU2y2ZOLKrtSqe6CGTTJ1XoxRbOT71JEhf9jacGLaWrPlU4kLrNjEH7PUhq
42i2OvJd4EzsvECI9mLv61i3w5G1jWTPIDfZ4IXswNtzlCxM7Elu1/UQZd9uQpz17HakjNfK2ucu
oS7/BIbef697UR1HlSw79hh3o8BxoHMLRTLPkqvBOtqhnrPyyWSyBcpC2Fga6R+aT6kxdnuTMesJ
rQN5CBnJ/Rz7BDSFrBryGKz6JLltcAN8LPLBxz266A/j1JubuvTu5WgEt3pudRufIPW3koo+DKwC
KdIbWVskK5dwKhgbvRfXhykDoNZb833TNt6xZ7C/czVEmmWUxrX2glNSFxunUcUdupPGZrxZhMY8
+VvsGCwuoKo+9hhXqLpsPdJx7J2DXInjKBbtEGuLcSIJTzuVgv0wJg9LlGoIsiLXm9vOTb1027Gv
xuRxGp+MrLW3JAp55ySunL3dGtXOJFqCVxXLfStNcetlWhyydfPkqkp9mYsRCWjCpkGsobhfwE2R
peKWOxfC3oZSeH6ws9z7PMYK69v8pleZ4LSy8gN7QghvZhA/Sz9rdhjy3K8+yOj5dpzN/BZbfxGW
eNPSiDD7autXpdxkFMkH4fb9rnNNhF+4nyzEOmTZ+gOH9v+wd17bkhppt32hQw8igABuk/S5TW5X
7oaxywjvAs/Tn0lJ/R9pl7rq6L/ui+7RPaQqMklMxPrWmotX9WdPl+NvaLn+fsGsCquR4PGO+8Z+
sFn95zdzWr/EvUhfiCDMrwaWCWtTLo55a1QIt2SSgKoUJj9y4kN3pZy83SgZIgQvGSghU5X35HKr
23wUL+wl645NmN3QO1ZlD1PVGGevREeShfYvdpNgZqlzm9AQPOnCPfYG3a57sAvLsPHZPGTrm2g8
0ye8T0vWtpuFZdgeo70XsEaLcMhWsjjOvZcG5UJcASmxN8uARDYrLCLkcps27FtawYR6kktxZWJN
LyK9CnFfNrdayVcyYm5401j5FF/Y7bxXiXYfi8o54KYQxqlNejuUh7yDDekiGI2l/2VhBZrsonBe
7pdhaq9tL70C0p/FzsUue+z9Xf/i1JN11Zh2NJVpeG3gyqU7X/diF+Wlfx4rV2K7IHk1UyKs6sea
WEg6BgmYhiNL5Ey/SLAG2bQlSFp28ZZ3ZOWeUee91tgW5LbMex6UnPdiqJd9qNKS4Dh6vvlxiZux
C8zaiO6a2WW2RE21bPSudWbxAFCuD78St8KInSwUpZnMW4Rt2Duzr564cp0ME2zBCt7XNkuyacgJ
s5gd9SyuEc7G0aPlvDo5VT4arHP7noxLrxknhyDK7duRoci7Yq6d1wxDG1cKenx0om3AHDZlM05X
/Dk2JX5Wlx1kOA310Z1ZMGwHI8EQ2gm2ALvSyTjkkkdasWAk7gpghHVM1q7oEHMkcM2zjyN2WYhM
ikmiiLcIcCmRPRY91b3rzbICGs9mzeouWT465paeQmMTuZMb7TC2qHtEt2nv2CP/18yhb2mHcxwo
QsvP9NvJi1YGYdis0o0ZsNQbD5ifgfH7NrHFBJQIGJJw62S53QWyt9xDL2R8QNX1DlWss2spc/aw
PqM2zTIQ2/U63ahrl7l/Z8cYiRATNuWQ1M22L3uaDDB0nT1XHxyjZHeLm4fnV6SSHWVsFBaZbmI+
ufQd7hTdVyKwRsfYKKMs7/AVVI/e4Kq7TjXDR+QaOePK9y8zJfKbHPvzNpvs6NBpVvbwzfvc3NAB
NX9p5uYz7yh9RxhG7Uc3JOjLBs/bSLMxaYYQ4X4yU+/FsaP2wbaNkJdDmaMzuu098Xdjv+ZZzkNp
hl8WCNzXORTb1lXRiUdneCRcZn7IXJFskYu9j4NAlCS8JOtj6jTThfjlcgtXydtEDSb1epzTT7G0
xNlpaM+wMVh3Rgk7Be0kZf0aC9xHg2XTBxouV4hX6S7O/EObl/ULELkOjuzQH4RGAXKGwsEGLkYq
uFtjCMaccDBFj0661WxjLwmFnDtfWphkoHJuRo7/NEHz3ciVSINYFF/rmf7uYVm94qkfHRRfYM3F
DvlGjHbMo3GxP1hWo3kXOjTiDp7sboW7iG8Duv/eARe7yxiBHVXbWO/XgORO+lW0rZnW7MkX1hR2
dfldZo7Nu5778LbXnb5SK+XfgPosgyUu05sshmvdWPFwlyH4B47M1TFfBvqu7eSGmCp9HlVv3oWh
AOOatoqVQLGwdfKY3FSFZd61E7H2IOHOvzpkEQ/gfPUr9Bqmg8TjgaF0D7qFCEBs01Onwm/9h0zF
y0WkWfV5xNC2qafC3GUMi06xGb0PNd5HURYMhkoXlcuYrV1CoM7D3GegF4T48+OqucW8P+NWaTFE
8/ZnVsVMbEtDMmrChKfGkD0N9H0bte3Gdqedv7ZwtcOk/KABbhYsjNoJ60eSMWbhSVAXZqYEhc7c
995iUUvU66HbMip2XuXksaawY/bOREN5Emj8PgV3lZpj98nSqRfxykPFieLnVs118vB90fpfHfwX
63sszyvb+j+v7+++Da9/Bfb/8Uf+WNwLQSDKsgknQez/wwz9hw4uVlrev4VvSTrKtVxW+7aDaLe2
a/17Re/wjxy1WlFsCcyV4NSbdNTP0lLirfsXjRnQBnR8HC4+fsu3boy4s6eBahnr1gX++m4ebec0
W8LQG2fJze3M1nadulZndgWNwALXDDtzweg70ptyQDZvbpzQ7OUHHKDZXeXmOr40Ew8saEYoANte
2/M7hIvhQ5fhdOgilOm4ngkU+oNHaKhGet1OKi6HQ4+E+NhbbfWxHMLhftE+y0LPKMcegyFELMgC
etwnBdXVrk6LgFfv0G9cVN+DIjlbbWq29FkAssNOgfFZ09WeZ5e+1skbo6Nvi6XfTllqMs3LW5Db
c5Z9bVyjuU8iHp2scIvpPgwrBssNJTfmtqiLmVpANGb3VM3ahl4i0GsOJBr4p1br1PLco2FfG5Bl
8ynCSpluGdZNrPP4gNXFDhdkEeIOhfUg6UF48EHAPi5pNtw3OVPM1IW4McYQqoKwraBEj9o9Fn5e
NszyqiU6JqR71nUUDC7D1lNX31qZfOnqunMX2CKhWXXNMRRO0h+KECeEe/AIhUR7VyfmYm6ntNCl
GWSlN91Z7gJ6A8lnME52K6o+29RRE6sgZexSMrtIvBzCzXvqu2wklCFDi9UWIAJC6Uk4THcZgqkf
0jOTaJ+gfaSLPeEQqED9Wo+Juc6I0/A+FLOxH0IQn2PgtJ0Fl6zpB7e7aUl5sU1qqJ2ojmYLIuUi
dZyH28Zuh/XCwV61TKmz7I0pxRKQYbjNh3PX9X1t3om5SDtLYyltYQIVm2yUYys+RHjX5fKRCApA
sa/d2HRFsXGyhVj7fx94/1+CBkrRym7+zw+809fX+C+5kD/+xP887+gaQX2lBMTGrEck+X/mfjzW
/rU2OTr0Bii8aP/v4efzhDN902QQ5+CpWkWGPx5+NoERHy4gM0TsXQ4Bz3/y8PPeTv3M9W8gnErf
CQ5CoiFveKWsVZrecUN1R+bCOEVhOTWXEhgGmCUPOs8azpIFlUPnyfRV/rQkteN/JtL4LQaR/MRO
hc2vqKxnMh3T+8w1kgsKzkSQWXqQFepSkXrzl5aqMcNa5u4RjgTLizgax+bFLBu26yyEc6u4ZD47
X0R6vEou/SjNZmxybw+rpjwV4QwpMO2boGA/sS1pekIr9Jw9SD8pd6nfP5DrpGQ0NceQqX9d37Ap
6w4sDJuz9PX4FcXxk1103lfmCoQL2H4dzDqpP+kiM3HvFuqkrPaVVYNYw2gx7DiXe/OyzPF0NOvK
3vNDGXdlaoTwbtxhHyPz6DDQvowGvOk1A89h7zB77DcyGdN7I47l+2HG2tuzAgI7XwdtEpuPM4zx
x65v2PJ05vvcSfyXyZnm+6lEIaql/36aPEWYdMZcPxQPdmo0R7RfeaeLQp96zwppY06Sm2Jg4M/o
I7n1jfzV7xoHEBFrTQf80YWoqn/IK2P43GZueJpDx9pTp55/W59cZOs88W0t52gCj3nBkSDGt76X
ege+YvrgCG8kwZCkPLV4tLEOy71PUpJlcXCicW6q90VSvMcildySuAOEGY8DiF/D2VlWWe0ApbuB
UyM4b9xx9W/kxeAwaEz84sldJsjDADvq03pFvmAfUnvyCiy9wz7nlSZ7Ugix69LsUg3utjSGAWMM
sBs2yTBtiB5mInq0M5Fd57ld7sMxNoN4oRIltqSx5k0mh6NY1Q5kkn2w0xxOYmFYydOokDYcqIs3
8aysW+j9QN/jcLyOutH7sm2nL91a2bhB7uiCPjPq3zAzpv0mGm1xKNx0vNELeKnJKaHYhR7UwUmN
0VeCQ8C6awA0dJqUzLT62r2I2gctknSueTeWGM8VQ0vWp6VEm2gUMgaiSf/Omma22SAZJCizrCEh
xD5vK6N42OMCAn9mFIhOVSH9y1AUWNw7ArYleY9K7/1xukkaPpTbKEqDl7l9ibRLkGPIZPxb1S/V
zvNy/+gmmbrRjvFVoeBsrDhO09XpBbVGG6iV0wKp11rjSG5q+u8pLmH6qN1LHcJELDz4HLQfm59J
Sud7mQj1JWvC5bxMxDkCNcTqgDPQYY/bjR/8yrauRhYiHrpeiF0OQFhQZuN8qUaDbbKHQ+nsqWys
t0VoxDuMfMsVd261WxjeBkoB4e4mC0wh24pHTIC0ouVjv9p8KsCLJaDVFHsSYmaEkF/D13HYmRWB
x3aQRAG+5Y3MmRkW7gi9TA/zTixDSq9GOO8SNg8vA+P9zTA2Yh87JnKVP/OTdHZ4G3u4AJVqtiL0
9HOSGerRt/qjLq3lfuzNMagm9+z03NabNJfTKQmLkXCNqq5wWal7YwhLlrf25ickivq2aAf5LGWT
fkpMmo8MlUHsYADMQDCJw1OJlfxpShsZMA4JLNoUbwvX2JllNT5ERBlW/S1FwfLYxPX83JVDzqos
EouHQuNvIxrlTksjvorRUXc11dsnKQZ5KtpekYtqi4AdJ+onP/JBs53dhkn9bLBAZPAkre5p8eP5
G/JdHSyGSzImLewHJBj0MS3iYUv/B3GBxMkOLsu8bRLyIDfl0l2SuJ9eyty08bKVUaC8Qd0y80UD
qngQ+UDnMY+x1bcqkzpTcKaBMeV0F9jdbGzT1lEfeQkuR9v3jW8ibQxsp7HFwM/ufyO7Xt3ZTlI9
to0SUK4KklCN+RotRcSsJ8fFVA1kLobW0EENUPYj1d/dDQMyxs9Vf459VQaW1vUF2lV3XUqn2o+T
t1xNkfj3LXpMs+n6cCHmpRja2lUSSGJk2zbzhm3vxvY3SpuH3ehOX3qgBoyQXXaTYTYyjsP3exMb
dkPm2hnf13BTA1vUyyNFOP62syr1kXQZ94alaqiYhDZEkk2UNvZYAfMI2JWT2J+yfIBrRBj6ToRl
eVjMSryOWAG2U7e8hD2PdDnOkpCZwntuIsE9kYKbgNgthOr9/HExxYnVg4kkZwm1y8yZH7iUjr91
k+FhrLMIncEBud0XmBEIuF/p7JvLjdFE4zszUs3Ztxr3HNF/7fEEDf0jz01YUp1507qG9YgsdO0Z
dOLHBimJYpmxbu3753SWxcquJDWkkkPpC6hySxSTrjMeM6IzYBR05W0sK4wCaLIea3XV71eledda
fUGEMbyB/5IdKtX2pxA5CSEZ+thYQ0Ljhor3fQG+LuqwVMoph4vqhcVN5Gge32M4vsaJWR8MhnmX
ZWjdL8LN88+6rY07p9UPrVU4T9BvX8yZKWrmh83NOFoMBzpjOXi92+8axx1eEAf7M9Cv13RJu1Oc
ggpvsmStI6IqsV+ovtxMRtSeExn2OzuJ7Mc2KqvrsrIm8ek4A10AD5DW5Ee4eOMN3CeSbJYIh/ci
SYxVlHFuijpJzzJx9pWVNgHx4HsAtu8mY7Q3Jqr8LkEZ3rjRkD/7XlQfkECa+9rDyDG1NVzRJvzm
ZRGPwCiODx629c0Yt/mxpe/nJrbtkWh/Fn0YfMwCbjtUBE3BmtnKWX6DQPwcF2UZyCx1nzJUkX0n
si7g88GVSq1bVM5yV8fiU9iCKywq/DIpxAS02xmk23SDame/5A3+ngZ8446g1nCggMjfJ1MWftL9
PKF0JvrTZJQKE1ePiQAP2MkdMSXmqv00Cp4rvlmIfURkNLMxbeV9/Gr0zrzVs8XoyUuXs4+twyWy
dJm6i1vRZAM3u0DnywHix54Jrst085fUUOUTi6rsUjYer3pHgIrFGuWl91XVCVo/o/oOnN2+UFZ9
8CZT34KaBA4xOcYhTu1ib8YyunHhAOPfTHtcDmkCZBCi6rVBjT/Fdi72gAb0dk5Thmz2+InxXRoA
AXXqw0iu7L4eXcrHHS3O1aLLveON02vvEUzbtA1urzBrlbPJ8gibkZobvGHVMn0ps7j+pCiLMFnm
vhYRqQA+yG9FXzR7zNJ+FcyloU9za3pBkWbGMcJZoIAj4O3cCDsrb+tJZoGV2QpWaEFgDyjdVxB9
EpTUMvJKU5pCNt+Elpel96x7g45g7X6Ev7Q3qavcLWMoYAlkUcBLuMaS75nH0DLM3zyoMxssqMOm
7yiAqlQX7cBl6w1LDwYCefbgALG1Ni2RiEsYtpCISgnEiJ/6E/vX6IihO9y5ZV/j857b7KzhbQVR
bLTbZsx7mxxo6H5oYlP7pN/cFXhsPrg1LyRmXFEKw7YTX6baze/hbfNAGGQeWGEm92G5wOR+8ibi
nNiOBy+uviR9MQB+LsqcJIY7xVlmn0PHI5nTTZ5fPY/zwFmD+TUhP278kpUyGV1Qvnj5ckxfQQmZ
aQs7N3PRbCL0gi5MMfli5vtWw2T9OhLE37BGcD7wZ6pPRjSG+1kOeN/mcNIbMVCrYrZecu4Hr7lt
av7tqlXVR4s7j9yyhgfhATL3fVT7CCJz4jooLlE9lV91aIrbKpk88rxi4Q5mM3fn9up5gd66abSj
vtoUGIcblO/6QpnWuHMWXz/qgghuqgp9NpBaHswxxmZPZjXCOj72RzvvvPVpMG9Z9cktRgdMNWNb
rDHl7Kh0zgw4d+TFLFugcyYDk8QxaYDKY+ZGai6sjWtwPDOrq5cpGez3LXSxCah1XcA5EytJx8wJ
g3DmHkfLc4Ik7+aPoxPeRyltZxsz99HHARxuhzRKwqDrF/N2riMZpF3bbjVTs2bDSEr1uIhqD3aM
rsnJTE0Pjw4I6Katy+I8FWn6HAET+Nix9GTP1A53c7lET4WztHtvPdlhEZOf8Dt2X44sKOwKh1GT
1Z2GnUL8OMEgaZ7CsDC7bVLxr/ZM+05Zq8vHLvLhUzeieadjLT4IQJ8fyip6FxaueWNLrFQwvkzj
aMkaVmvpm7QaDeaFcFH9hFe7LbdhWJfuLYw3+6GMm1eXTDzC0DIxXjRicwk8YNgJLe4RmR0T1Np9
ls/5+9SsGZGmY3jwJDkNlGkhqfUdGHbrfvw6gIwmk2tHUM6iessnKvepTrkJJ+YUG606QiRsPVjr
NEkjt9i7xs9kxIEcVgaxGF1NiGquhwWp9PPkUUdgNs1mAc0LHFXucLOLnXQh74+ZnZziZUlvqB1J
TgVIiTswgGxgkRS3yjQ+5161vDAzW602QvHlrJmHhulk83vYQcxzxTAy5krd5d7ADrXNaeo5dHLI
H/HNeluMUAoyKUxz2D505sgsCWpWvkFCIulYpqGAmkk9CPvPdSErHH2D6w4oYGmuMLwFP97cjC5o
viQtmg8VfebFvcjS1oJZrdiMNYK3AEThNvaIHqmWGD6SyPKVDK05XoVvpEeFSZG/kEb598QI6ul5
GY2U96vRseHtrr3ZWq7c9b0rCT/58IHGC6dEexC0vyt81u9y3/8pwCzEdmdMd0s0MeJ1m+c8L6Zf
5BjFG5iF6ZlUhjrUs7EqQ915Kyij+o5pbonxjgpIZ2v4Mt4IvNPuVJwM2g7C6JMsrMOQyrOVOXt0
TYwZYue54W3dL7u26nZ81QNOV/jNyeFP2tTfRPUQlf6cC/z9sylpYiZ3McVI/OR/7nAqBMAAM6TU
GAvjnVuzVgyPya866//uICsPzSU37Zs/KOpO2k1seofxLpEULPIfZeR7LKb779/lvzOYX81ghFiL
Qf6zJAmbJ06i1/LPFiv5+x/6t8VK/gtQGJ4oUqI+nYWKbMMfUxhsVjbyle8wF/03zO7fQxnvX4KA
AmolzXXMgf6MrMOz5fN2If0p3N/VzH8ylHmTJ6UCUFhrSALp3bRtIqx/vUybyZi6Jm/FpaztoWuC
gUnedNQOWK4wNgHa84acC+hfmTDGl+8o+gkOba03rKCdV3ZGpRQYYFIL4oCD0XoGbm3jNQHu3hiY
EUOmBADOW7jRfzrTf3ODrZ/sTzEK0gB8YB76VHv9DrP56ydH2hnzUC/6YsEBeRRxaQS/oyUBrd6x
8mZz+fMD4nz74ZC40YRrIxUzUuOc/fWQBvppbdDAitnVv6k610BBoI1ZYVsgbwuhskFGFEAdPvpj
Q0Io6O3BtY/444dwT2OcqE4htiVelQMLdSDgYb8cJKiZq1cmrrWDSDtdYwTuZ3qdu+Vgh2V14Q0f
6l0Eqm7YwFThJdHopmBaPfUkBKH9cq4NNUyP+QKGlmWR80qFDhzdFDtVQkdKOEQ77F1psWXFgVlk
xHThBYpfBJ23Ywe6D0lx3M4K+KsWFhfBaOXOq7ZAU8+2AaN76WoBdZAMSOASwYp2Y+Lj6RDrJzdZ
7+stPjn5LISRLBvClXy3VqfNR4MSj2ukQEMjbifetLMceg/kAFk5UJUEZM78nE8EFMQ6zQv8mhdN
QpXaisaQ4lmmsWgvsrJdeUezqmvslTur+oPEch6fO91y/UUtsFyDYePwyFZCPhsW2tH7Gkqh8cmS
HWcuaSc+z9xVoF517QFfHci5LEEI+lRuQOTyT+uerr8dgQN4odPSmCB9SNnG13AQLYEJXeJ9IXDN
908J5r+mYwQicVb+u99NOZTj6GKLzeohhkm0BCZmxGiXzDa/grK7rv0Qo9HWR3uB/brjPAISoUCC
05IYOSUqk9M1y9OM/WYJBulIcYHymsdnArHy2V1Pjt8kGb9fbVUXvzGgy7KCNBjkD8N4i8a/PNAK
E0/rBHE6WpEtvG2DrZtyW02ZBItxwZfUyh1dKm9kvrNDF66h0wgUgXGanxW8mzvD8SeXrVNoY2Gh
IeA1Sjvndp4j9c4Y8FCOQ51fsU+Tnxnt5Eg1he0FUGrd1zLKhve1ZabTXixcsvFoTteBRZoXxCkJ
vKDIw2w+y0kBnXbINL+jFqbtHmSyGGrrgMmkNUa7nN4xYRd2b3YE6fetw5wzh+XaWGLtuqWJxCIb
YxvyC/NTfrvEqu3xtzlFDP7I/yzS3+ppnOD7Y2ZKVZ5TTBFxjbSyBEsTV754RtHh5yF02yiku5Hf
NhuXvNhhbyFDNEhuLja23JSs5Nm1MEms2w9gYqZHGAPcCESeOcGJrKU6ZLlZXRy5sPEIp1YfI9Do
GYRtyTDYcpojzQrMJayy59QTx+UoipEwJHfuNn83MTEFA+wDIgRppKtLGWdSPzNQNIx3BniSBl+r
NvR1JoUa7vOZRo2XBY6k/5LYZpE9hgM9nhOsliYIB8s6LQMdXZtlLjiXmpb2FUEPVYcSk4gTUZuF
Poa5l097m6dKfK4bF6Dz9ws5mwx+uMrwuY8VC2rctdrmbyFayjO0tCv5nPTrOtsTXqw+TLnXS8CA
DEMCEpcksFxrhGSvoFdvvLzgmEYWpdMRv65OP2mhKWXaOAT6v1qh12XvNU8IYsEEkBx9X6GrEIue
IgNLmptHht7hMOdvYpqWntuGKcMWxpe4S3H8TO+9Pmyybw4IX8gV+APpqSnY7sr7gvfP0mxkn0bq
FJY4BXHFVcrEVyNZWSNzsAOnHDAyPyUTHq2EDPJdaZn+B2foQcIvQEaHaBoDUVT9y1zNxi7r2pjs
fo183CPHEZ0Nt1YYJhk8+WEkYMTYDnBG4RwJKKjxBi9AYyTvo9ju271dw61ik4EiTKKjrk41OOV3
6yA/sArzk8EwjjTWilOfSfQkMUrqUWQy+py3ofttJapuSqxW912ubpC1m3lHLnV6UJUbfXKsodwV
vKQAdzFA95qw/ERFHg7Z0ozCgPG7g5XQ1Vc/osnBrQleAaHK8tukjvIXmbaAtM222y9GR1R4mKag
1DS6DMVY3w/5Utw49tDv1kjCA4/1+hNzv/hpsPPr6JpTegDXjDw9s0emU7Y8DEmVPEWtyl/GwsZ8
pbuyvPF5gW1zSsbPueFne2yv+LioCWJO5bo89gareualU38oGRbFdIHAUvMSs3ofUxLAqS0Sf+Mp
B2FeoZDf1WqyGJYNBDzgnf2Gd1SzfYIIKpc02o+5lHdO1LrwB0yHFoRpZjmwbYlpXRqg7Uw4mjkP
2CoQ2KOABQ6qeEjDqj5AYui3mu/4Ic00vItJDupUItcNu7kAjk/FVPhE/5k6GMTE9g41ZIGRGou3
pxZA3VGQ01x4YM9Hsyzn02is2IMuG3dzq6ntxSUbNPRjHUHFqechGZav2CDTCynT5aJLTdn4z1co
PyzmbBcnj4WHB8wfDvw3ydIGT5qXrqhB/BsahEyYB+Zo8RJCcfS2qTlAP+IuP/78qOuq568LMTKz
DuZWRu4Qzd4WcmM9wbs9Ov4ZQhI9IHbCg6HuJGuMnx/nzWaHBR/uIZejQC+E4W6+WX0NcaX61o9C
XOTrCoP4D89sdqkfqdLigfHPD+ZSWczpZFjvv21WFdzDRsQiEDjjiBxbxfaphaEfGAnq7M8P9eNC
1jNJS/isxYFQ/rCJayLfrWGdqTPzV3H3nYjrjH4e0GtCn4Fbeb+4Sv7meOQ25Gr1MpXtvHUiCK/i
ts0LhwFjHL77/RVUAmNIKLCiKmzb0jXwq9P5ZqfOb8eXA6zESwWYJ3Oav66cZ8YwdEl1qGeqZHXl
GiaLHx6ovIFLfA/hxlb8qcAohpVkYKS8Pn5+kn+8SD3qajnPputSk2W+sV9Upd2YE53A575PIL2P
hnWaxFhd/hdHAQNFc6ZwCMa9uQFz9vtlmLTqHHWxBiVILRo26fEX1+bffRc2lDhWEBa48d4cReF1
aiDUqrMPwHmrEjcP5FT/Ly4Thy4umjnZ7bDdfHPGshWdWyeVc5ahTtZxBRfFMDO+A+bcibuunobl
F1u6H59fPNPXuxzU3cpTf/PFSjjp85gr+2xUofogcLydF3NgKdLnFYZ1b0ZEU+3CJfLzn+3HJwu5
fsiwgm9LwP/tV/UlhSJL7chz1nN3hzD1Lp0CugMxw/tFw+/ffEUuDhe7N7e6/QN7y4VVx6EKeZ50
XARzIarL0oJ/JWPNE3vdwU3rVfPPv9/KFIOI6ygqzdZ97Z/6xAc85RbjW3HOVaPp/6NxKTe9+MBG
55d3+ipNvHkdQMLCUYAqtdL2f7jTYk97dAOZFGC1PqMDUTgIja6ZPwKn13dVmpNxDbFlXplrsqtg
rdXeDc0A08Y2WpvNReW85hF9EWDsLVadFMzEVy9Tdf6L0/J3nxTpAxMKQSoEmjcvlDJxxmRmDnxG
JeRACTP8j+lk8L4cAJwQ4vRZ1v/8lxA/3rvodNxVvJ5xgnnumwdhxIxahrzjzgZZJ80o1mL/0JEs
+uppwSszrsP1ek8Tcdf0efNxGByqFrH1TI9NKwGuNFG/UCGrRqq0ZkFrys8/4N+dE56UXCvUUOOL
e3PXmw149sHjri8Wj0W3SQuNiAzr3OZWmWAVo2v85wf84d6DqrHeDUg5XKLECv96bTYJeRNDz8t5
sOlxaql/BBbR0MbBm53d+D8/GLrRag+Ef/fDtekt0jejxgecFE3TFaa/f8Mkil2OA7wp+cXBfvip
V14ItcbCxM7B4+zNXQe3XzCKMuczvYBsLJn8c2VxI7JL/Pm3kjgb/3rLKR6X6+LB4ctBNXxzIedW
jCWAYDIrCB23V5M9HLFnr+2yF0wfS3up0wElxI5s7ybGBTyxI3EtjRFhfQ1WzfQY48cBmzOyWQqY
KNUfF1fro2kopCxUL8bn+ap+jJAuaAeQOJG7kn6w4p8+iGFgsLxDMPUd60c9OylnD0tb254lFWXb
seyrSzHGeBfM+R+vujgU14DtUguzplzfXHddZMqOenXNPI/mI08CSyLmRsO1ISf81OX0S/1wfXv9
aZ1s81pzPTz6/Dc9bT/8SuVSWIIRpX1WzWR/U0oOZ22H/rvvgohyW1SdZsmdlwp82y9uMvn2EmFC
IBW8b6Ykq6GVd8BfbzM7D7vEHjFQCKwzxUJLOiYx2uzV0lOYAQ3E+6wEo2CIsq1o7+hc4g60dASa
qZspXIZ1Oj+afYGKuGSrXtNod91Y9FDMmbZyHemCii0SWiK5uriRcF5WY0IM0Igy5u+ZZ1UPDp1p
7/R6edFtwuqBGmxRnwc9M/eWqp2uzjghjbVhhu6XIRzBkm4GkoVeRO781jGNTG9NkRUPRALSO6Z7
oCOpJ75Ws8COQpkibQdDx+DPdBtp3iBLYwVsXacnfWfr+qbLMCEHRLyWcVvNzcIGeknOgEJWMHju
9GR7RIxPDvRD4sDLq8xhrF7XwrSKe0akiEd9LXLxddRehihupNwvBAJWMZQulfiKFZX/jdN/qU6q
QqI8+GQL4qMaMnZFsM/4p0sD4vj74pPqWJQXP1/XNZSQ1R/jMqcEE7U8AfuzFoRaEH+pDDlFnjGR
XVyK+GoVVV7dZFEzdLhzWn4QmATc3ZUo6uyxWkzeF7rvRLMnx42XwZTeDe2uVfbo1qL9OrUm32K0
8L9/s1RJmFA3YpWixpyfmRZC/iBf3Xl1Rj7uU01C2yetm9o3A2eTYsa6R5tLsi6b9qrG2LZFB0G5
6pYYIdwrsH3uBivkb+wxforPy2iVp2ZKe+NpqhIO3WTgbLa+WdpIOHFutfK+HAenexSJEbfbjMsl
vrJfrXQgZneELmkk9mkYdOtm275bKUQ4cMetkjzCHRA29bnEAKvAUIzgEe0Bvv2JSCyu6G4SQ3JH
cS2alker5nKYcvawWId9VMaoNyf9LEpH5wd4FFxgNMApeWckmnfD93UAmj1X3xIppIZYVehmRM7p
TqdSZ/LwP87V9BuNb+HVI6F6/V2Cc/KeD2PFk3i26Zt6TcI4DmE6tCMk7u+3FTleklbrPTO6Vkoy
nLZseiLJjT6LScTJEbUXbV52No9xvHFcRY2n2JnFucN5le2qmVtp23+e4VgP+4l87/X30QwlB6/Y
kNeFxPfwple59msh0lWJhZ9HOzG85uMkTBT4768/9/+ydybLcWNnt30Vx53Dgb4Z3MGfQPbMZCOS
ojRBUJQIHLQHzUH39HeB5fJfpfK1wnM7KlyKkigyM4GDr9l7bVcxZEyZXXk3yNMJKsl1MWW72s/1
7lwGCbdpKTU2DcVs88aCZbatHUjQRNx3VcMPYujMTnayMLuHasGB+JXcRksbViJ6nj+QIDSpizMV
RMtnWWVjpYnF/IOMQC7ZzG9M+342JFPgdKY2trj/Rq/kecwaAG1vyriCa8Vmm4OX2O4t7zOFeY41
3oGxI7FeikGyg4/jpWQ2T55Ldira1ak6Fwwld6tZ0WckkdnxqdQ/4DlMyPsVpL8owj5+e+L/d0/6
qz2ph93iDzXLX5htD2n9/cffjl3xWn3/0670ty/8x67UM/6OM80k5MjFH/YbgPkfu1J+iyGMrePl
/cnBgX2NBzj7uP/lOf+vg8OwHf0jIsR0/hP3BkaNn57d1HEMMPDS2dCEaW9+quWaNlFtGaDD0Lyu
gumQ1p8Ao/TY03FxY9F0XkbyeuFhSaiCSr6g59aO+gilnsk/wX74XCPZ2eV9MJTVXaH0Z6xssNrg
N3Cv2SO9plqfoYgvQ3vWvB1RnuPG77yrXNk95mRwIo3tK/uCC26lC9uAPfnVcdS3ThCqkQu6GBT5
la14V7oS15L3MWw8yaOsqhtGKj4DfYfMBTrdcx3od67RWShdx1cQkmxuc5J4bWTpbS/euwJ+VGmR
4s7w6epZ056DVZJKWr0HyOhG6Fvx5JBFKtTO5thU83JnZ/NZT/hTbYboOBWvs+xRwjXLm9PncImN
N3CJL83c7eqCsWRbptbnuLEPovXdzagTDlR3axKa5l+N3nrBB/zq8STbkW/7oLf5ZX0H+pLoYPiM
75lk2dslfbazCrJ6rRIXl0qQvrBzekS6/eBXkxtSESXHtgjeRiTTe8yxhwQKHMSI+risyyFtJH4e
exC+FHEyU2WGUz49uun8MEr7JbWIUp2K17bJXnHgYAG3KOJdG2YbL4gF2Hvdz3d2wWc1W/2uCSQ4
ejs/LTZZIxMcfaTDtDJmzRtlpi2YDY6sTWASoyryAO+Dtk4ZpICuqq3vZVq+KlgaG31mT4GKcA7X
7yVt/gDVxN3Y6Xe9SeDT6h72sRMg2D1Lr9ZCYh/eLbJPt44hLnk+nTH8OwfOXRc2P6+wtudnctlA
k/YuocGBpUV5xzcaBAkYaWAvGBeyUz1TmdnQQFJneixRFE1zNYZV2kJyreExDkxB2ay+oXFi4p1w
2KatwKnnvYhJ/+Y31i22FiMEB4XWrz+wP2wPmDMfl8Yhklf2XKjWISn5jDTdhx/WA0wlcOXs1nO6
HQnEIlrMsE6Bx5WAbRqRNE35Rnb6c5UYb4E19kAK2mrTJ8UJEeJj06pHeyreS8CHoU6pFalyerRi
I4UZ3MtdQV7AdnE1ZPYoiMOP992o3CuTp5e6qXCl2M5VMozagTF8tHidm3RCpTxaLvi8dj647Kc2
msHuwdRYgcSkmWLMQW+LZu6eSW0NkoxlC/JUJ5zJGTk03jycmtoZjh2Zb8dp0ECppnOxbZj33Faa
nFHO4jMsU6AQplZYb73RfZ0hLd0Yfi5XRHQtELuCw5JZFKBYjLx8GV9jrwauhDQaSmOGEeGZuf5z
OWmuiha7C8SmJOGFSe7VrvKvwFtQ1k8gw0hdCBdLRLKf221jTylVoesSjCCmNjn5dY+dw2uuhZbe
VTX2ENwjz7WGwq5TjrMdlPM6VXP7VrE75a7M0i2zI9T1OLbkErg7zEkqMuc6vjN6B/ZtxeW/ZOZb
DdkdFW8JxxK2jTuZxg5IFZ8b8K+NIvIQa62BX5TgpFtb99R+Mrno5tx78TT3qsxmPMZD+66N7dl2
89MfHjp3v/Vaf6tUeVeLqu/+7//5abgBWXTltNP0cet7YH9+Gr4IDKgKx2d9sAcNeZ5qerjJ0xWm
4mWJDfc/a2Y/vhtTJeQ79HqG/zMZPrBHVbmzVx0SbvUIIvHJpFPfuCQR/uI7/dxZ8rrWYCWPb4Zm
iLXFn5u70fMmK0OhTK+Wv5JTQhfEcQyeYQ4tEkDqI7/SfzF0+AvZf/2eKxuAlKtg/fefv2diVUHq
Ayw7zL2Tbp1ueKwnbmwoNIdRW5Ngeb0EGZ9RaaS/eLnW2qz+sZP+eL3w0pjlGyxuf54To8AeF7KB
qkMHPj7KauCac+wSfdNB1Kuz/KAH09vYTYQAjQOZ6wPK3jaoLAIU57eUTIWkWs4qWSe8Fh1qQOI3
KYZbMpPPo8vxTRcgQxJIGAhkF4AvuxJ5yVQmz7qTlpE72VeFhTmc6jrYOw5Lr4RRfYhAYY7+/QX7
03BsvYQYjQH6goumO+bPwzGzwM5Xm3Z1SE1WyrV+h/b9rlzVqb/4Pv/qHcWVuppjfdQJP68UELD4
E7/JtRoUbLrorGZDAKspOIQrUCBR5+eXPjHK+2KY6e/1ktUwz1B7Sd6bgXN5LVWynALCMKczckz8
CmCc2JdeLcwOqc9x70hRYplnmdpM5vSSOOa8L9m9gjecxVnpLQ1EPj1PLY99bGD2qRd+uQVZu45j
xDu2C5ZFOendLe7IPaKF97henv1E7Za+4+EtrUM6YxAEWhkmJQhAi7xGnLJsR9Ryh/uKLbjJ342v
5muLKjf0DGqsf/9G/osTxmLWQuDEuuv6yyaBQUjd2JpVHZYR3wnlxMTJxtIfuclo/WKWvE71fr4L
SLRmg+eTGuL8PL5uzZnNjz1XBycfHsDjn8r6Vwfmx5300/fwQAMzy+f/2VCuP8MfNgfQ/fO+0PXq
UAeD3HViMkn2Xt7Wk14s1gzwJj7lJhI3zbyOcZBiYihO2hR/7rLsm+9iyDLLoUUWklkH+i0esgGn
k5zLi2Ek74s7WjBV0NgXlruQ32mN5C4t3U0hMOf68snv+c9u5ydHexbAzR3qFgbXYEuCRu7MFsGv
FTTmHhPdaqAT72z/c1Ls8ssw5URiJHNI7hAFqsFuH/xuWFWpCAe9f6grM93a1vKrBeC/uGP5LNgX
M+ZDn/jz0LcyJfz6uawOBpizzZDSlgqCaDemlvOaU94BwqQy0uL9a+m4EhpDq28WMM59xrUc59UW
f47ajfEybnrXqCOV6i9jJq2IzSbN+eBeY0X+uIqda4q7NmJ6oYWolWpi0edn3Rzflg4tsCc+TRbV
YdDwgltt2uep/jxTiG0k4dp7qxjJ+RsfEgdPQdZyfdqSg69zEbYEGlCLEkDz3nSW50C2w+U/vkl4
Zqz/M4CTmIb554sKGhA0inGAN+dXESXOhIWZH8fWsTfI5BefCEkvf71PfJ7CHGsGbuu/3JONbc0W
Uozq0JpdtTXcro78ODvFPKkCiGXhQkoUoxwaJExX8LEzKsCkuODgYxHDIhJ/BBknohxAxLoQIURB
oDmTalzfhGAM/i1Gmi5MA6r9qaqtyJLdG6jZh6mYz9hkeRhzmSVW/hqPa5U64urA3tEoMh6m2gwp
V7cDsWG7no/0o71c7MmKWE7hXW3zk6v1fIVkziNjhd9/6dPj5DOhWpsgMAJ1NPZ5farU+CjQ/Ef+
yjxdGlo9ZxkfWwbdaOcC1PoDIVnGHRKlk2VRrRmeisAgQ03kF9hiGmDC6wUpFXHAdttt19uomxyA
GeOjm6wNhJNr3E8SJ3ZDtaTH2WVqiCjwJH8ah/ILeGBusR6PYOBMb20PckStc5lCXIRFzxJMlOKI
g1+ydMAIY5PzWDsHRJcn8jVOC/yXTYtkadP3xYmmGNIITxaRDFyY3B3u2F+I8fqadmN1yg3nOnQ4
ac12RmkzEiHElnokF+LsU9kXvf1ituJXz2P3X9ze1DoAIVikckX9ZcE/Yz2Eo1MeOm9+I9/4odN5
7g20WbHDbb3WXx+tdt0Hxq4PqPQ+7vkq7XdQ/7ChZ3xZU1oRmR1w6vIg8sGxe1HRJwz8TL/aMi6b
D4XRaTRoeUkKJMxdAhmSN9TUwUW2ECCXhOci89bgpuIsDxfPupoaZ0zWz8+DRbmltxZEc12ocEqI
jS58KuuExpDnYWrhyyX5cSTwRj32Ayco2d4PrU9LGqjiMij1YDtK7OvCnbZku1lY0JZzmY6PJBOC
wWPQDiB3fmMPL3et7B88uoNDLtzrwEOEJlM9Wowj12q+935/vv53wvaLCRtDLI61/78R4X/a/LXq
Xrs/Dtd++5rffQjB36kUXH2VVvw0Wwts4tCYuLmmzZXt8/D6Jx/Fcv9OhUHThLsE5Q5r/X/yUSzr
72jh+dOUqPRUUGL/kwkbarE/n9Igh/nHApNCUpfDT/pTpbG6s2xpKhzLhY8/ydGGKwS3Yb/E6XTC
CuocFq2m16/Hcf7u1B3j6txuUJwaxviAP53cwU5qrwVJzpccy8V1qWJoKRl01Y0rXZivne1dacC7
hzkbxCO482KfEz9+BAFrfK1lDMY087ITveO2n7vm20ANcyBhBwSdyEaci52Sy5suOQQFBjszjCdS
RtpO5KegKiqWAhaYKhoua+qrS+3QlgdFXEZaVrI3GLrxWImS+X2puVZkaol3KhtFWElcTLe1BHEl
C59Azg4h8cajc76fNBVcQUvoF2MWGAKtmbH6UFvNzvSMYm/UZvJiBCK4Amq+I79FXWJU84vObMLA
WgAJ0g403GzSerfmOYU6T5qpb6BAYP7W9nfBbMDJzzAeWLZDJkNbQHdyCl1+x+Ld7KzWWmsptiPs
YfOnxs6YALBAyfaQz7ND0K3nuz2Wke7N4J7YOX+ufRHf9gqae1+L5S2YR3JrW2XdJ7k/H6w5W0GI
5FEiTxM4uE2xIxZGnfXJbb6VlpqioUq8nRyKYe+hLI4M1vQbrLsFDwk4Gk1uq+9aYK01FK1tAIqg
ojSMtWmrCKtidVEj+3TiS5nL1QKmHUGC5qCg6uWzPbTNvmkG5z0JSKLs4Gkj8uEhA5qTCPYyLe8M
XKPmDh9cfkpn8h+3LP7UWdpz9pzMIvjiNW65zQQkkFi64ycJ5eIxiG1xWXRXvzChI35XtZb4HPd2
d5Mpvfhk17aEhYCNBe1ErR9YhHgZ1mbLul8IsrgkCayv2cNyv9Gk7z0Qpm6A8CSYknwIa7hB5qHf
BZDXT3XSuzGVg128qWmS19h1iZualHV2e5QxpXQFkARPvDQY0a9VIp370ic2fsKDcYWIZZ3N0akP
LfaVW6KauscMWH04lV1xLDV1lFU80rNVjn81G2z4YAggw7NDOgqDCFlyHOBFlJA3dtAZndtCjmcz
xRk41CiKNL3fqjTpX1Pl6/NmnnJMkzL2Xhtr/OE02PGSWQ6bci6dY93E9s6D4xExGjGfLTt/m0dL
JqGW2OYXz68e68FanrtOziAcKv2+RhJcMVKOtZOjEbtEJQO0Ix2YDIQjPoLXLm6zO0JHmoJKywre
SDgFEjrwRQl5a0/IirF8WIhtUDuVZ/ThNJUEIxyxargRMJryk2d1/TdUoHQqfW489nVFSOnonkh4
2FeV74aLu4J2BHPxe1RkxYMTFwd3HnukHUt1tPOyjjo8JJAhA+sLSBZx9JwS17OAu+x1qKyp07IH
xhP2jwUwPib0DHJ0SqmTQR148XRtevIqqd1Ls6xDPlAoFAjuzAhSh2QZOqFxdptz0w4geIOABW1W
7uNu1C9MENAEFfdDHA8vWBrqKEcEcJ/piXWoDF/vQqKhhyuiy/bN6md+EluPsGd4+9oYp+1QGErb
pugjXno6ZLmBhlGg8/GIYqyWObldujrf4xHDkzNDqQrbD4qkvwIlIfNuVbV0uEVqxWQ+CIanZJnX
RIs8kFGxgimhBUGVLFTJ0kGbmgtSAn2LT+gl+6BaJgkYT1EEHpQfELDBir8s0NDnmIGRqHX6ttYz
VP0rLrNYwZlxnQb3zgrT7LqVq0kMXH8v1pQSD+qmU8nu1c0AcSJc8u/0zoXOKVdQJ5ImPQR7AR/I
9At3W1p18ByscE8yrdPP7Qr8LCF/BkvvHngiLiFW6OHaUX1xKY3ZTZdBP0HWENyUym7viEpoLlCw
mmctFsW1y0vJAh71u7FCSBcTZLOzgkkRMZgHd4WVAviu4QNm5o/FS9QFvbR8tT/4pmJFnaYwo556
04B/6rIf2FkrFFWteFRc6mNI7GB6xySbQ3zFqA4rUFVXvPVV6izRPPeSbA/Aq8iMKUOnFcdqAVPi
QjNG0gttaK1SR7ozJ5baV6xAj3mwyKdCxXthALzNV+RrPgCnkMOAd3v+YMKqFQ/rwIl1V2CsASj7
hAc7/zo2Zh6N6Lk2g8HjlvnpdO5W7KzHGKnGBtcGX3LXFVFZjfoLLr34wMmUEn5jRrMJxnZRmfYm
bU8/yRVyW664W2MF3zorAtddYbgFXPGnhMA1ZAygcvFcQ82FAa+F86y5Oyv12msLXbeCyvSmfxB3
1Qd9t1hBvBPbX4Z7PiOfTjs7lb52dlUr8NGrenRIwzMqpTM7z4V+z+av5dmfZcmjcihE2OA11NWV
FfT3TdIUhzrllt5M0stpFLsWcJcX+w0hOTI/DkUKaGMatRthlluGkuXdMFT5oXfUF6eFlc1Z26Qb
X43qW967XxyRvuqxeveK5YtfTw+VsbDMWdA5VFZTHluYcNu2EY9mk8iTBNL1OMjcfM7JZXxDSTd9
JuH6i0/EscalLlDQ5CeZ8CoUlp4OTcieup0kxQulFvnOm8XMiWoTZt3bWwKh05vJdIi6Hyfl3zV9
M7svnRu/gwO3/EMBDCD4opGvJnfasBA8Xut7hbsKCUAqa+wjjVZ/kRyg1F7BEBkEHIN5IfzmxD6f
bNExMyOKvPxsgPo5IQ3yvjiz03zVV3T/Hejq4uyljtE+ssVK432BJ2WpwLOMC1KipHey7z6oAO3J
aVhhbQEl4Z2pNZHXx8YTFpwyfd63QV3tBrf73HmAf9opKSJ95pPsE/vzpJnjwRXSQ1jbK6IvqlVd
41FOYqYTrX2jGHFhLdJq8CKk0j5r3qAdqEWeqiUttinQUnrjQPuUYhS6mbzCCIkDmK9DmjTXlk/z
tPSMZVIxvto5KsI2cLUNyBeoyNU0byq1llvWwsYEeVt7FuKYx7vcA6s2EMd18AtYpXnji33HbDuc
Y/uexXAHPF1Ljoud9EcVx/GpZaFz6vXkBhwYBg7PkMQMueRNJV7zVRHbGPqTM+9RRokdfIhgqyV6
vG1FwRIntuWEY5c4qD6WsMf5mA9Kl1i6CrPcO3qsv7OfpIyWuRQT7lD8wd9dHwvWZ2LPK697UzbE
FOeJ3SwVRyiaQiDH+GhN/tvE/aKJM21E5v+uiwNpAeKyfP1jF/ePL/pHG0evZlNheDhgjHXns/Zq
v0N9dToyhK0stlYRhb3Oav9hJ7e89XcYTK/+8z+1cNgUaPno/D4WYv9ZC7d2pH8cSBuImj109AGx
DCbut5+XCO2Qr3t3ozmt5IfIsotdnw49Gb29f++kVQrPPsDSucFXtzjbvEV69JSudz14KJMTYNJa
omLDsgxEvNfQQ3BQzE1xJtpUEHfkVu1X9A2cKYtbnVID0lG/njjBevY0uhAlDlNOJHc9m/ohq26y
jwOrWs8uEm3XY2w29uyOhjBZ1kOu/Djwho/DD/8sFtmPE3H4OB3n9aAkrSu9ISiO09Niml2FAfwV
8Tr0Wvqi2qIrD3Vbg8GVnYIA2Dt62ic7rSh1hE44arDklqPwrfFapNBHvR2RmYu8EtDDy+Woa72Q
+HjUSYe+c8FpbEuIbIQ5V3TI0JAaM8auEOXKK+Orby4xIMMYhmffbMRMeADWTyZVY6QG/LmhgdxO
fxvHgvN0m6cMEOmISDLA/VhldYwKRbULSB9XVTDZK9/UMDv3gY0YLfWXxiYNOZM2qYAu2VsIOVg5
px4xBZmql+z7EoOCdPKwLxNsj0NC4vLGM+0h2Zv5FIO4KPtV8QLjD2kpAJ5AszbjYMMKXcmiqaYN
+4RFyCcgZwrOT6czbjWq8d4gOGDnBnJ+9WRGBnKhinDO5xQATUfas1/mN60mrH2NeuYIoUrt82po
0AdUNdOmoVBHf5hCT6UkGZcVYhA3TW4dE9bhkBZTRC2RR3bvrPifpD50SxDft+VYfo4rjVCuPC78
zaIN8rbI3Ke8LpN7Ira7uzEdvPtC5sMXmMlTlATEPrcyne65HurdPNTiueim+A6ZAXSXVGpoaJXi
iekRhDgawkNokMfPKekUdGCudstOBMZf12rBbvBa6yZ242KPlVAszF/bfH4mIsahrCjcJ2r+6lO3
NlFEl6XJFDpZY00MoFtvCtFpLMeKgb27CXrSbWAX9seR4ed+LPLk2SLI7hwsHqYCQzrjox2Q4oX2
keStSOVt8Q5c3y02lrfAJ0rqqkLaWWOuhl5xh5IXrtvoPGaEDsPktC36qcm7MWZJxG8mQElt4pZ0
SJUk5tmYJvbodqBIVZj5rAFdt/dp4VbPbTfhCo09+W00089InoewZ6Zz4pOmQJI8A+dO+pdlLqb7
2O3SU2Wjw0wMa3lR1lKWK3XTfMvqVj9rS0W73DSWdxqLKdjZmfxBUnl8MBy92aaESvEJehlaLF+9
6G5WfJ7zRXxGLSKc0Gn8HIBqFUSwe+IDc/R2z9PUBFo69jsh3fNYZ25Y+qLYZwgnbiva39M4dcHI
eD/P8DETnHhrZIKqj4DCdMN8TdxVaHZPJK5MLfZyoF6DweA/dfwJFE8PscvWMOvWo5LEHo7p+r70
Gxr8NEw0PZRON55qPagia3bMZxsR6G2vtU9iaT9lUvO+T05N4Bax4Xq+cQDtOaEpl+zRazP7XOpz
fKP3tgQ618VQCZNjYHfeZR7bhltDdZ8WHN5shPT6zVWUy5LC6s6Kg+VbM5KxsTHAbpOHPspzkiX2
E05lJ3SbwrQZDRGftCxBckEur770jgZLqQAWnpNFsOSGgVx0ak8KB/Frh93gRzGiTe2G5sZUMZAt
d5yidFDWi5lCb7U0j9CJiUndzYcxzc5dEpT7HiUN9LoUyDbckV1bGxrdvO7X91CKELzK3kBkpCaD
yb5AjFzEQh82aUmu38FM++mhHm2UrWz/rU8DcNhvdFeo9pVQqLA/fJrEjZPzo8X+TT3AaVCrsT5w
V2bGTOgJf1QH1Z4YFUl8ACURnY+2fsFqBxnA0LqrB5Bt3iTKGiPcMeQAwxI+oi7Aqy1nw7/BV1Ff
O9HlXKJOHfb69Mb+o3owRncGyh53IX9pEiZZ3B0dSMn7HuHNDfsbJoFMPN7sunXea83+TiVt3iBj
6noERCWA+CDbNijnuMm1/DJOqX8hpCm/SfUaxU62vKU6YmkgYjWtxvRU6+0ninw6WqOFWhqvOnnU
1jvBbHWvkzdz3xjQHTWXMKnQ7sYOCUp6LfIh2dlKxBHeY+OzaBx7n8Gd3XG/v2VL5T80Jiz1FBvv
Y0LVyeqilacxywlqbmOnuDg18iCnq4ZLjdH8oEGOEBu3dPu9bRio+2sQFXBXxzsx1+13Ul41YLHI
5Sl7bP85Ibz2xE9IZPsoV+CqdCSTAqe8A1TrINia0alU7Lpo+yfCVXVxozH4Irauqve9mlRkq6n/
YrZtGoHaYrnq5V/7zviWNZIAIx6PNwO4T+DF3Zje2X6DAo/hRTSVqRmC6O/eDZQ3W0R26lOmu2ic
7HGN8vHzne1jsrVQdn0SAD+urg4ZeQyY3cydaG+JZ7eMbQZHjmbOLP1Qa1PtOKpzK+yUmcP4rdXt
4iswKqico59/L33P2M7MYdm8+F9Tv/jR5qI7MoLyKOdzYtEdfhU7XrCZEY4cBtHrR50JWzQIw9wh
KzVuFmTNb0EGK64vUm3fk6S4sbu4uM/6wjqZHSmXss+ao6Ig2dKuBgfCx7qdB88nYjjj7HMzHc4E
sSKDLybZRL2haXRKZDFOsh62FjrWtx4DXMjPDt8hMUI1p+6BJNEmFM5lsZGrVzbZV7oMzF1tOG+N
Lu+Z81A6iCoL7QzDRatrm9nSXtCKzJs0dQXGgIUKo9BXfmoN96q997CMBV2zX8ZSbSBXjBHRQOQf
oqLMSB7YkQjhbxr2Dww+KlrpNAW0XCS72EbmWmraQ9BNI12tCg5MYhmuWCVZodXd3IoU8R6t31Jr
cAKKGXGtIohH5MUeS2Ud9YusIjuBneqQtMUcx1o4hD3rFu6BCaNO8x6R2IvDAgsgZAHzo4EJs3Xw
NGxQt5FgK6TDgyxPeR5Y6n40DYaL5dzg7+Dyqztax2mo7l12wDyMAVcOjjJCPZDqOJVtcMiqBOGe
WPxT2c/3hXC+wl15+m8vVfWin3/VS1k0Lf+ul8LW0ad/i17zuv9zP/XbF/7eT7HgoinSEVhZzmoF
Q+b2z36K/BSKcq48pHW/qdF/x3N9xAa4Ab+NQxIZGoK830Xnzt8RqqIQ58t8KAWW8Z+sxbDM/qmn
QmyOWRSNnUlHhTLL+Nm6S7i97NzJM28W3bGTZS86QpnjqIb1Vs7dRetx50CZLABw+tSJG9RdyxcN
ragRmsI4dNgjbkj8UNuZ3NRdMjN89nAEXgAlHtLWUicfZmBkF4F7rlWlfcJ7JMOaC/eM+srYQNVx
P6HEmZ4yNsSIyetMIzavITm7A8LrdlSX/H0G4XyNIEx5iK191gSknfI1VEUJm+H04lqQN82AwiVt
4vtxaW4nRBiQF3SCkaRxaDqsHCj8gZUU7smwQZUqVuNMXb4rx6C/yZhloCPKQtKk5ktM4OF27FGR
DvpbCjR5A8FM28ZZhvhYX4inqlkMEm+0Jyel+hzMQ7btZC6iBZBnMbW31Ns2U5O8f2X3be0Kj0Od
p1F7sEqX718aK4YVKW5PWvVh7pR48JK0ZvdtLAeGcUGIPDvejFIOB0Tot+0cQHQlTW+LZd7YKLBu
G1uX1hYaiUW0reZQX6mJXUnREWvrXVIjiFfIyQNM33Hbx94+KBVxdGhF4sKsNnOA+cmGaxaZsb7X
RGaETjo/O/0wh0O/vgiZo6gGaY2QSCXEL2vuFizPt7ILIgsE7ElWhjhLBBChZU7bevF2wMvkzllI
RKBT1QCYet6m4eETxMGJdF5qiZzwebHE2vNsiXpj6coBkcjZzF5u2oHYDGDFlPPRBAz66GVyOXYG
ZG/PG4mFnQxnx6R1jrpJt0FpItVzfMawCtJsY7n2NjCyr3KS9rnR/CNbAGxMDg9YxTR1YxXJPrUU
VJqGB1VRgN7JmkeYsM/+tNB9j94mGVx7p5FGvTX0Jd17snxdsCZnTU8NU8dtODIf3eoByc2NGfyw
Fy1jBBA4EdfEI53axh3XXXGb3AfQL3YqQf5nEr1DMdmHg095a3csENEyHxszM77ONvlvedudJy3/
xk5jQlDtS5Z/2XxgrloS+1n5GzI2gpCHIUueROIQQ/u/tdm3hVBemig32het68so96Y4clGLhB2m
w73h8wnWWE12Lqk5hFVnT/RzyaXSQfhY/jfC63UMyh6h7NLVHgvbQF5EeWdHXiHEQ8mYJQQoo28y
5OV7KYL2cU2YpI8M8ocFbmDUdcul69tiRxD4uAVP7+6WnKxGx9S9bTVBf6UU1++E2y4kLFHf4TxP
2bmzcEpJYNzUXuYeDZPgDShJw8E0k2PvDOaZgg6pEMuNJzyAvIt+zCIb5xhM7WCMHJqIje6gL+mc
TH9ivKlves2gwxqahVEQY9lALQaM07xiDGDNd2iN9JPRd6OzQZ6AUG3U8nTrSh8kWl8icitIC7IA
Iu/4UdWNpyHhZeSK7IWWrc4B8Nj5NzG4KV42oPBDQ4qK8gct8hbeT7l0DoHXBZJ3S3+f4hS2ApXR
Cecp3n63/6T74qhYFJ58sF4bu3Ue3DhrtqNOsEUasCpYRjaEtk3jbjbBm+qLBwHQLjYUDh6oTSSE
GPtZaD9Ke5l3RYvYufduxLg2+l61pylgJmxX1c7D4R6WMNWjOSaqY123QaQWr03NCDvxl09dbcLL
WmEMLKy1zeirPkRhOm9NAY+4rRouqcRtL7Pp7VRpvgaNRVoSWYzhgI7hU2ymCYkMwVbNDKC51XDF
Nj+GjuQnb5njq9Nm5HsUhnGCsQ2jrDAHNj6Ybuc+J9wpKP1Daum3dWF+dV0214mdHVmvPfsjqChP
uH0If8w9sjCpHtnyfWajM0ZSej/clATAIRakjSfFI53j2bP79ip98yRqoLtOXReXFf5e6e1dkcZQ
gC3os3HTvLet0nGjILJ2FlXvbRqTKKb22pKqWdzMcDJgohN859C/Hoqs2tB2fg1mP3jEp3SowVqf
Fxc++mDOza73CWWdfL5jtSyPxEeJu455XGbwEJrIktnkY8D9zMhw12JvoAx1Pskcm6ALFvg8N90x
aVl+DqyJ2UMosIApjxcCydwvRT69jLFSJGh632sFXhbhM0h9s0dzVtHGJlXshF45BLC6hjs8UMSl
4iLjBx8vrGSgOTuoycv4oc6ICxmpkadGYL9xbWIMUu2zCmA5N9r03RLM6a1CrROtBXOkIERmjmP3
wPkrTintyj6Bjr8dfc3BRknej1+Y1h4drrNLvNHamYW0wsmWzDi97PM4COe4aP7j3Hfnjp3chqjS
d0uT3qmoininsYFC9ekaOwzo/tawS/3kS8rw2uZJvnCq7lq3RV3oz4tVsX7tqv4JuFPc5VyzGi7p
A1svYUuGiI1fj899PODvCbMGHzizS66+0r/9f5Sd2W7dOrauX+Vg32tDLSUB59zM1n0cO3YlvhHs
OEu9RFK9nv589Eztir0Kya7CQhmxpy2JIgcHx/gbWE/xJDdh5pZmkbVFHXTemXJbTlpIk0GFffCG
qfFESX9Zg/Slb9oSvUGerIhKGwOGJLjz/DoUGoW+uVmbC+2NXRhvixZgdEBts4I4jFCd1KvWJ6jq
f9SqOP5ob57rH93/Nb/1HcU2jZdh/ya6+q9/oQSr2679q//tp760Nf99/Mi7v4ul3s+7MyzKd//Y
vyXGn4cfern70Q3V6R7SH6355P/2hz/NwE/p9Xdyut78tTRv34vY+r9Nrh+avP/x+n/u++f+xzvM
GUhxmhfPXf///ssS4r/j0EP4IowgdKI9A1j+lFs7ofvfRuTBBg4B2OvNdutnag3RE75M6JHyRhQd
/yevdiLyangQdBcAN8UITP8nebX3nu9grghXBsUbEmskdg147R2uHSq/bpypDH5gi9Sj+eNKX0IU
sCVqQ49BMMjyGc20oDs0UBYXMkEXwuO8RZfIfkkb7QO9JWSX4UWcBcuwK2OrUWcE0qq7hqMtqbK3
5RzIl6DsAfniTiNAwG9T3JKcHyEA8eEO7fiweo6iQCbfvdpT4gYjWqBam9rJO24FAUFdf8ocu5/A
rlWBLuXGdK5r6kaL4pbTunaWS7f2muIvC8MKfueX89K/YUuF748eHG9QrSZT89l7GfWPqiIh2Ghk
wrPoB6gScpyzvga6e1b5I22LsxX6JSIF2JRV+V+VnWDs8QeC0RsM/F/cA7SR3sTsXJ8uPW+Km3n/
jtbCi8hyRP5aOBg35du+xaCdgmHsWpBmNUILkBM1DResfi0fAf7mdvLJFtyt4xtmwUWP1yPBqm2V
h9BQHESKn/1+jN7zPQAoeKgnIwOHPSGldKbl+3uE6Eo6hFH9q8DTw3Z3KeCOUB2qyO89G8BBL8RT
Sdu1P//9dT+8G3NdP0b3FiUzlx7tx+vKYWnhfnrRa7ow58QGzEbVfc3w0MYcayryIf/UJFkPjxIa
vev+idr24VTK5SFdGckewCaR+3fyF/LQFtqJ3iubSKg8hJcpqD2zkKz+vF2hpdzkltM6eEgqqm1l
Z5O0b7oMJRn71Esm0hLX/s0kJSL80nPkBQSIJaGEhpqPYDQ+no97kUMAhRH5nSo3Sg7HVklc7PZW
wlFoOS6Rnnkrvx/7vz885QDhC5gEUMGhJbx/54gdJlWx2PrVFxOr/LA4YnUQh9TT0PmYWya+eAJm
ZxRKO4HY2VNrw/KM9whl2nL6w0RwPkQyBoAyBPwFFioINaBv7+8mRb0eKFFvvWSoYtbWGdRjsyDq
uc26FmZ44a8+ZWWcROVmNkpYahPkdjbcgxgEB9BYaCTcx8AfdUNdstUuB4y86V5+P2bvGYqIqiCt
Bn3fD2hd07j+iO4dJjy/sFWYX2ZsmJkE9oC8BPwyNGbx2J7Z0a17/LSUWTSQn80XWg3DHwaLveiX
yYKeXIygo09YYT9CCu0jb3Ba1jnXa4ADHk4xpcna6tB7EjBuefjfP/DfL4XMFBQwNK3ckJdsfv4L
cQqP1JqTuUjPTotiDErzUJBdQaP9YQn8bQo4iI746D+haYX75d+g04hodACWRfuCeozFzlQQk6EP
jYvdL8GllwTsZh0CBuVzXVBHhn0va+3AEaf/CENBZewhZj9bMn6roc83XvozCsh/Ut8yxbRfxt/M
Al49Y4IYEfNWiA+7LqCsRsbN6r0AFhMWWNoeD9jhVq19TkdgQlOWm7PIpfkZJ+W6XWCzrIt1T6kl
Oe9iXRWcc1Yq6xASFEQTYzQiEsj0SANVdwK5EsBU+LLPBHrXKhanubBR0uavlnkyQS/5/Uv+QC0i
/gpk+oHOM60oI7IE379l1lujRpS9n8KgDTA7knYUsMCSZIhj5GugA7JhJctpT0Cwlp+hMEiQlJjg
8aN56j2hDsPk/TlM+R/3JgSfSLECuleuZ8LjhylYzmVH/7iVT1ITG9Tew4nNv3adzMM7vANZoTZx
gt7vY53NuBdvcCSbcEViG5vEXaqoBJ3pmjL/o7ZQtLmJcmHSntkfa6hh5RCY19N2niG5LGMIQ1bq
olwf10qUFLLsqjJbcc7o84KgUGV80yO3huZWo3cHPTMoKGVuutVOcSunM+p1BxEO5t2Vc5qTNqm3
y+PmZcH7Ayxn3HpbUiLuPLcak/H0MqjL57kTeGQewO86473vtSu2dRqBmQ2mI9oFXpcm9XyWgtJL
vzVRk/iPoz06TLIwSsmecOowWjK/nxsfNyZGPzT8ZKSNgd1gGPd+anjJgnBBLKunlfINnaOZ2gsn
blrObXUO9Xwi/P3+ih9jLCwNVAkhmpNrk5F8vCJEwi6bam/65q2DmYzT4Jug7qKbREqCRWsgnpIC
eBqWr+7Qd+k1DHlUzf+QEpkk/d0qp1795u6NUL0Njf+j1uvqjYOC+Fs/1n5T9x4ug7A5frQqU0Sj
rOwaBzAswJrbkeMeEUdiPZkipIIVTovCAEJUI/WpVF1WSSRgMeoqWjbd5IjxDrConW9VsCLRxiQC
DF7YPrKNGz8RjlnsVFzHu3bMyJnOk6Lszcof/cD75JLFyAV/Ke3N4x/U1T7GtQgiPGQF89Q8rcdJ
5/27LkWSNZPqwodxaGxS80Brl9R8BG0zbXxSR2qDoK2ZtnNJWxFSV/+WryOvZ6a0hyiBm9wnszBT
2lX5ilg7xQDPhEgFndM5qGqUXX5cg6Vk1SVU2piwzhLVrM7QUSyj38+lD3pxgMdgFZMMENV4gzBz
PoRq5TX12haNCwU381hbvUzNDfSWN5il+7aOUSNYuDcIOmaJEytNSNFSsdFYGY1eMCKB+VarEGx+
pseNF0YOjoNvqWVqYbKqmU/lGWggKvcpAnKH0gIdc5CRHr1uu7Bf8Lh/eLQPuTOPBu+UVg9LhRyA
LPb92+oB1oTV0C4PXjqaSNVrzGLv1mrN2++9HZWmAN+jXPMYujjjovZuIa2GaJaoq3TZr7VwwHjF
njVMD+TemuGYQjrEzYU3rkSTJrdippg/VdJEt4GwaRwDJsJaT57FBamh2PyLk6PDUCCNzFD0fZhZ
/RbxsIIlYZi9/Os0PiYUlvS4/ocddns6Rf2qhPFhjUakC+SMhqFuVKD/lsA70+qLRSjrCyWbluhw
StrdLJpHLPIi6onNn8LCh+3IXBIKLv0ytiVY6x+Pk2jFkxjLOfzSDQ4zpF/wxciP7P2MD7gevw32
yWS18JBE5S0MeAX8l5SFoMcoTXqu+tsQLnhSHJLejwgGLMjxTlctn8IIgYXfz9TFb36+tlRN2PpB
WIoa1gqryLyOtJzNi7Co3PIlXop4vLPbuuVOUCtjbypFb07fvx9t38A8f42JPLzZBAgSSFWRBX08
r5HkdqB05+VLhi+yUaYbSiiayQSH9ka4q6+Xvcq0oNsSu24M1EiDAVcXdjV4c7CRZDvWpU5ryzcW
bqG3Bc8zp99tSE9nFCd9QY8BvM4rTsyrvqtbUevnaQVw9ckfHXtedxF2jXBzFfljB7t8CiLodSpL
QOuLGmPJKyDwTrxrEKXHZmzuB9Ra0PNQK9CmZtT+vE3ncmQxUJmcMB2braDwi0NMyde/F7jZ+enW
nh1A7kcZT5mTkL8lAJr7DG5LtQ3XalpXDutMRXk+wzYYKBDKQhxG/Ca9HYD8ef2C16+bPw5+lWK0
4Peus4WgFrfgCVJgzrs4d6dymwZVeobMeL+DTwUzNYkb2z46k5Oh64+xTWbvJTg+/2EJxrS0HuLW
npFhwPO4v6Yb01h37Bjh8BqghqMfVkwfGizV2hax4c/xvFblkXI2qoxr60d1u4nJ2/HqDfXaqejF
qYuowYwaBMUM0aZf1I946KfJ3pbV1DnFWZ80KohosdkBcj0JaB4kh5zQKssj5Gq3q7If+CB7sIO3
M7rz2r/GInFkSq8O7YEMYSG7F/a+aXzK64A7kjyrrppgLlW6L8a0n8YrTHzSPAceUU9DcIfVhafO
ReFnaXRgrgg4ezQ4bLb1Co/FCRNsyxeq32V4JRXL+ZR2WIoj6FWz22zLePIJsKPMh+Braw0i6M6Z
HJOVoBBJ2uLcDJKsK9708ANm8anirMMXtL/NN608RxyfhgO1Cg2NvvPVyzqoGGHTQmjsC89w4bFC
0PhFAIaVcnnhGG0/1HfYF+3Aynmc1AvYVJ7nZIGIty2CLA7ST8skJxneorpUTNUhLD3LleflsMTR
+AnD1QB3CIWxCYEr1MjPlI9hmiTWeun7VcdIWbS5HeQWaqZ4cGl5iQ6rKyenOVvdFsUEPnUPpmzq
0n2bI1Ggt4Qsc0vLaFW2u7fTbMnVDqZngW1C09tW0Hx1U5xu1KEuqjh+GNJIKaQZw5CRdaMhZwfZ
OiIzf4T7J2UBtBibnN7HVdIcDDKHGvehyCYzYl6FSUQMgiTrrfsG13PilD/2aUSHbOpbJsCKwYk4
Iplf8zl5elSg0ivDpwrOmyF7SYdYOo0Kh6Mz3V7zehzp42j+D6eazTg3flxQIQNIjcPFGRKOER7M
SnGgUQed52Ra2ylCYhO8T5QFA7qarT+o4bHHASdvGC8rW9tjBjvJma+jIjS3nPOm5XovmFlcweNH
6gX6pZlgAmwrbz5YLL6HJIIZmnF0+ChbLCgD7mFE2JRn/Pk8WnueeqGMmPG9AFSSuIe4m8RA1qaY
stZGhkiK2vufsydZu5g/GRaWebikX94GY2DW6O3PHDcO1sD8ywOoDAEm19b9z6G2Th//5yCfPkf9
A/W60JUAtrZOY2XjCzx2mesjeukLD61cPNirTep6aW7fcwBP23gTnF5Uu449U42T96DT88aJF3wf
nTIbF/GJbn7LKI1uXfERV1I51FuKNwme9KW9mKQ3rcEos0bD1FYv8WkEsZrxeUJ1eqbMzTmjIe3R
iMk5W8Ar8mv26dWepodIyorxEejw8SUIK/Pws1gy5mnqYOlCIuFngm8uwMrD7GGlXTP0FzypZ4b3
NJFWGD7cJQ9p/oqT647fAyzjMbu6HqjCPwcUkhIYuG2LjYof7i34RWVxvoKSnyUCzdTp7P2Uw64a
r+IiNfWcDhYx7dnQVS+OSBumTxeQsfLweiTZ/dRRoTd/0B3NF6DkEV+qxjbLoV4Dc//NgF3z9DBU
aZXmB8yv+buZ8hzYjYjYhU5/6Z3mSl50cR8efw55XCCrZiMs5CEvgorv3HLxQuYl+/zoQI+yH8jc
CuALMAR69ILsLk24eFBkmH1hOCSp2FYUDCjW8Jqy4TxsU7Occfcy5atyGQSKHSXJ4rxceHFXAYaG
VYu917aK/aoeN0kHNfHciZ2Bz+MT0/GFpDGobmB98/9LPVEaDOzJoQCm6FBUNwib0h4l1Sm4upOl
7fgommTmFJAsq5n7cP8Epe/ZUy4RJtJZNUBax4GVj+AdncTATmO2qvmbLeaCeJNWbVuWZz+L5EAH
M10chqzivPt98TvosmeyyBiOo/e2ZlQLZZjXjoRYsj7Sqm2n/gESbzaJs/706HOc4geLyMm8ljwR
YNwu2Au804lyvQbh2uycWZpZQ73KTPFTASzqyokRcAbXPG+fI5lpbXC+Vnxe5RR4gaRUK9XyGEXJ
Job9mi+ivvako/mEWBxzhgVf1zGvTkWW1QGhmxyGRunEPU8TtfI31lNBMeFYTi0UhCs0rWOCG694
qmvOTnA4KwoTwWVdQieFy4UmNq0F6Ok9odITycKe1y1EmgLTIkSTcS/PPVMqcAdE+hpsPBv4D5d6
qXjKbxPpGbzkCRUf1BBjj855tmkHtrvrsEw80X/Go6pekj0ONfDqDmKSQdUBrQYWAX2CIpB48lPP
4UjOZhjz8lfLX3kq0dRm26iDxEw37WqHyXcayaJvqa97uZ1748W0wjMOP5frMFn3mmSaqsIqVSye
iLfML2uSKyOAnYF5Bhx4IUwfOF6aKlWVk6+SWSMxNuGsHS+Zcl7QVBTVjRBKLvgxuG3XW38h7FjM
yZ4dDV/ADU4ApUIHBi9o/UhFcir7L4jqFylo8WBB9/huCslt1GuM45Fyv3VJRGniqNFaqGOs+tau
fAQo4/otYr+CA8emBz1MTonLUDw4g8EjoC+8Hfkm/Dy0gei3GVDr25Oc3qWS+MyD8A+QROCx3sJN
VY0m/sX41fGF7N8s3ryrzSdQ+WbMksI13wscG1PD7ZIu5oOJR3WiRvCwMR2bvEokSzklW0xu1n5x
wPywUM2qxMmYn/ycsuSURKIYEBU/OlX5TTi1wGLNC4IuG8fVdnQ7ZJAU282E2DUvelmh85xPCmGK
jLRsNeXAju4XX2C8Ei2AdDO/fZuuyg11S3PnZU7/9Onnheils6Wh4MPLPp3YmrxYQ1jkjRz8z+Up
YJWnQqOKHFNix2DQFCE7evm+v6vTWrWIfCq4V/dDHkieuZ/oTY4XuZuaNC4DdWHdh2Nlbmt4W3BW
W7KPoHAzmEUuXdM83TUTKtLuLkxgmOYAbLumrvdZUbEaD6cBoQ5sgl4ZCZNi+Z1jFZeZ68HH/EPh
68OBnloO8YEZ/Oaw6vytrJz1dEaoV7v3GY5v3HWYpjOrAaxPdaMs36wgRHTN6hpzZe79D6e792c7
c3lh2kE2XjwOSiof6qx6mFukZENKVafQCGjbrCvOAayk31/qQwGd1WSj7si1KFnx/2/yRL90FQCX
qyghlfznHLFLNAi3Sia+/wk3FjO7Y5GZlzrkRnG99bXPK/sZHH9/L+9LCIGNdS3/BTw8/RTmufu+
jJKMnkv5tkjvgbASxvLAMfl410XoiawtqfOfxvnvF4RbSOEASK4LjdE48/7aUqFJYzsw65I7NTds
FGnJjn8eIh1qyppvK/v3D+iYst2/GtDmCandGkUaN3IdmmwfLjhXhZ82GPDd/YwYU7aaov0i4O4E
h9nvovFQyGTVn4cJbZNdPaAV8eQjeGjd4xfnsx/94Y7ez3TuiKNUFLN5oTGHuNzHZh84UwtpBk/d
IelkFtVEXscan4cyIa7nEFV4BZk/LKxMNHPNjqgsWD4WyY+nBtxFFSf7Q4D8QUA3itCCzDCgSz7O
+kicG6iQnCe306lLJ09h9vcP8fE18uJojYF8DSjJYoL0YVTZd1Xvzsj7ZB0gQHa8t0RIdkEzfF6s
aPD/4Lj0764X2LxI8z8Ubj8UZ0PEUnjB9nDzc9vDcF4VGxsz26DdoN6T/kelNcDgDj6YVBYJ3CzV
v4UDb0qoRI95wXZjsmCSZPM2wrJiXeCvZjaM3w/ohy4Uhz0QGigOulyPjJkY9H5hNHafwUmT8Xcb
v4F/TkBXlCap0h4Sm2fjhGJAvbVrX7sg+iCusmlUq+10295r5vChmGzCxR/u6wQR+WUFUe2jBYoV
ITh4ggAI7vd3Ztt0VhB+6I56Rfi627sBkG2yaBtng/avDnYf4iptl1IdjSE7GguJTR+kvVNfst8C
W0+3bSmp3Vy5PtUDG6pQkELjxOieXvVNMuelMy/bxKVp9K1TquYgowsEU9W+robV7bd2a4uu3kU6
oFh25c1O6wmEj946cqXgOOF9SpraUfN1mWZjDJRnGEXuUNUogJCccVQI83pXWYUknv1MMUKLX0Nn
+pQYkGNHhHvxFohOh4XybTQx2nEJvhzuzEY+jfBtrbPWjcj0EVVmuEmSxBDeeF1l0jG8REz8lrQ3
eW+2BJScb0rww5jfYp8dN/lOyLAqhs0/ixaKjQ+xt1Mq8jbZ6I1NjC82YmYbDhVknnNOB6Vw9zJq
uWRdci4YL2z6DXm6rZD/4URERb4qqgePxDX2bsQCJ1ieF8K2zHG+GzWVUpRszEkqnpYO1HYGmJjC
KTWUkD7Bpsj6qE22xhl7suuN8kA1ubcxkujhtE8VumTqS7DE49p+oWNgelJkcbYrblqgv634kkvq
xSlIch+YwyHTynGKbe2QNv61cHjsootAzJP75ATz0kc3FL4S+bmJ46J090UDKJmzLEt/7rdQQuiG
75t24d3uoJGuekHuwTCetiRXUCy2i78k01WJelWHUW5VTDnn4TjSdDbzDKqSb6NN+SIgKsFBTnxS
5mZTh02tvzbUTqwBwTFhmmY/o4mio52Kq6gm8haHBgIsvMifmRKla5PpYfBqto3T1IAFRD7XhFgR
khPHIHWAnWJBVIOL7tI25DbcEgboVFpjjHqjbqN7CVWpQnE7SAPAp+l0Hyw5Ki9LPqHe4o/eWY7o
xHmt5/GMWkR7F2rEyeY4yBAPQ72Vqu+ovyRM6jM/DSCes/qyl0LL6mtq5+1uhtzMabLy+iPHVYpC
bhNcggR9akuWYzNJYWSo5C6EmsXbtS19QGLH3xdtPnxai6q398zcfo89n1cxY0X9PZPDPRIF8lL7
VnpZw3ME1kkRGYBMeja2A9yOeIo+hzJTdOZl/pp3Ci5DJjHqBjC9C5JYgcp26wP2ufRxGxn4/Olo
aeCdNeFh4k+eR5yoXvTcDkeQC8mriuF9lbMDqnWJi+CQFXZ7LxHDWzcVRZZuY3lt+gBVOnqu4IVw
GB/qL1Pk5nvb7e0LvCcy8KmW5V1BF18Puu+aH10RJp8p/+XgqHovfnVo1nAicaRzN+JODgdvaSzQ
83V/140+JQNCwQ7q9nDhdRp1p6CeQDuHOABFX/PRjZdzMATD9w7QvLNvB9lzUMnrbNmMXhD9iPog
RC4usfRFHQMo2PlOX3yeR6/kpFNjNt3h6oNiedY+20UnESjx7csOtjgzNAlMFzQdp4uZhPQamuF4
Tv3aushLL3MRj82rV2eaIP6vGLtlHHyl9W2SavqhLGs2XKH1ueuKFjP2BIRwvK4dMzer0KcDyaWH
nVyncr4QQwqPwnZkfrM4IYGYQ9F2xC/eu0ASt5IXelb64MrBvQwqfMao1T4GEwI9KJvc+A7LZ+yG
fkdxEN5eOtdjuAuW1tv7Yd/cyMzX3xZ8JQ+FTYM67TYDfgYlrKAc6YCNNXj+M71luClu1RzxrUDd
x677z7PTlJ+7DDA7vgJ9+qCyRX3VMy6LGzUP8zZxNBDrgvujZxpRNWPhzRmUjzmabmO3y1ArX8fi
uaglkv+pXT9CMEAwSY4OdBE/OpeuRkNG21jP5g0mdZGYrwoq9iONAzx+Kdv0m2SwFGfKAdmWyGox
N3XK+FlbpCW7iAyr2GB+pW7FJMDfu0qIbQzd/qx32uwWpA3ojCnTD27byOMIA/pYyFE8ay95mDjp
PqwKO76jkrAsC1WnPxYG5Jj14TDsSeSW+17HQbLRvqLnCqNlY2fjeC7iUh4VmaSzQV8pfoibPn7x
kMn+UuikfUHgZ/0xMMF3Y9i61z7QgKPNTrFTs+rvyRAtCOjNCAm3K59WlPUQDXYSEGMUhG+yxfbZ
y2YiEiyIiIpOUIozFJGTreya4lji//AA5szj/kf3wrEbTIOE132jsqZuY3wlzpyliu/rGtZECpVs
P4eEXA6ydX7T+HZ/oQd/um3Qdvui8dj77pUjwcFVy3jj45q5B9M5fXK8fricdTidQ7rwWiovUXNM
RI0PNCD0ckPhAkNmSydXEMP159WNsoeI4sc3tUb9Fzb89IzFFl6vjtWDQgKajyVtAIOjwu28r/Fn
jtYFzokNRu6A1Fh7W1JEv03nVqot2A77oKdCfZP94Kccj1esNGJ/uARqBETeqqFRe2tcE7Pree+F
JQ7fdO22o1z9T9GYetTWtfVqJS7YuKsl8Nc8RrhoJlvdhQNF6eiqDLwx7Pd2q0sYflUsk6vJkukt
dZIK8svSPFa9fuZ3Ukq1ufPY1WQwxRAWN3NcAAsNpJNfxK10nwYL8ZBtlSEZB1hneMjdcVTHDEcC
fxtnTnjpJ62ODhDSmhiLikju6MT6aHTQsd7hV12H0NARtN3UXtLctBYd+8vFUiFjLeyp11cqHmnV
OLPGJAqz3fqTN/vW57CJc6RoZ50ZSo3Ud4Vx8d7TtF2yyxplp3xn6QY1I4gOjnWEEd+td4ho6SE7
mtTD3sVqxu+sZNTaKTWa3pHQ1dYxLoHboB6S8Zp6R2E82p30yxSuGKe0NqbpwAgTBykOUkR0HgPR
P6K8tUaaOIJqbYBbgJ02AIPOxl6EF4E7203xBUnzBIbHMis7Hi5cgp19HvnU9JHYWxqNxEEXDPcn
SztcEKtYb2CNpzj8WH483+ceuBfcXvzq88mRbuKoWMD5VpjRTXExN1tXU4m//uhAV8D53gonLC96
a5m74lOFxlm8Ii5RN/ZcI6rl1qXBWUk3QCq894sIPShRiAoe89C1rIeIBuUWcjsiZL6D3tWVsRER
m7qhULtd+1k1G69eaN2EAwYJTe4H7T6l1Xdd5hQ6dwW+WGdeio/FTiCFE1LUKrRzXqZonG2wfAuX
jTvRvxa9299YQTyH27pI/G4T+qVHMY2q2yM+XvoV0l0Bl14u7rFtE8fbp2Pm4q1DCpdZaCZ0BkwG
LykTd4vltyGJ2RAtebUlkvZ8oMUZes6/E4RUJPaZrCQKdMqZMaGrQyfM9tKd2yC4dqxRDLBSmzo5
KxS2Z+k4Pq1rliJrIZ/SWAbGR3Sq7yfQGfskShD/YPOwCRJC08AK18tqcasb9DohEWU63kolV5gq
AC3lpq6D+l430L+0Fgukstwnvo59/b1Pk/UQtgh2qnROrukRRvbWQcNM7VY2G/827jLvPgQCpHf5
SLWG+cCE2YBom14xRyk/Szi20b4Lw/Sqa5v2flBdn+6HGZ3rc+q+SB5Y9Ryf1y0cQrdR1aFEJJVz
pO3s4z5rL8sksK4R3fEvXUnbsU072s8xx6Kd6ybjczPgqrLOrms85tiEd4iJKJyEHIF2RRlNgA+1
kfpEPXLGjC+Fyi+6UW5iBx2GbQukcTjvBA+3XyhT36+Jzl8TOtfqWNAh22kW5YRcegnNa3DZ/HNR
YitUkF9wC8kdu05+GIz71NDI7BH5XeeJ2tl8AHYTH5E+qQ+hDItbq7A17DWRfbWb+qEqwHKlHNwO
oZsU39rJ7VsYVG37zbMTdEdcDxJXouci2uaUNxFgdXlodM8Ofj6PW0C43qeCY8nFiPjO9zLzwqcy
SZ2vpeNNV+gMATGAtHzuUfR9pHyOfCExbZa46NnqWiSJR95KcDST0P+OnicHsaWpza49u91LO0ZW
jgFOTiuTcnArzuEV5+22Q1AQHm614rClwgmarlcRRzYCym5wXcnOfcmyDAVuFwMsbMOqEPJbyd/d
UsBiTmSLDM5rMbjhjiP8iOCIxfZ9Ucu2/4fk1JZtS+l59hMb76TR5Y+m8QzdBLHrZWGdIeDhPpjO
/8FZx3JAEsqSn4JgLl4GGNtsD5w8D+2QgGdqk8C7ovmmL+UCLASVdVKaqxlB4xdczGYYmxQKx00+
VvP3vl9YKyxKzmmDpA75ivcTP6SnNu6bYvQuKDPjVjTl80oyD/DzB75pY3KA/NVf+gvnt41FOtLv
qkRZwd5SNahdex2Dx76rqm+hRK+p7LxuV9mWsm+GKXTu6Y9FMbgecriN6KesOk4kVRdEv2bazyrL
oMjNMaknOAyrvfGyybHwQDBYugW3KrnXEungDZgSJtEWM62s8MvxkI6CZkhdbouSJA06HcdYRJoW
lbvk1F6TrF+bbmjKTy5qqN2OU0VSEtJi0a4IYDlDWi1Hy3bxLfwkYFtHm9JRufdcAfxEcmK0orlI
DrS8yhnR6awVbbzltA0FD6ujrO6GbciGGyy7jA4Uel4DeGx/2TXjktTl5RIllHS23cABTN5WI6h1
bzMD1I4HWIpS5V/TtESFbzexVGiEwBLyGr0ZEZAV/SElV2vOh2yw6r861c1jsM9AMNXNPlB0y+4T
26V7ckRGJO+bnV58yy5uiwFJq+DRtwA8DQVYZKr4I/B7Hv9HbcWhzTh2RbPsYrSugq8oHrrZ/anc
aknTMuir2BQ3XSeZ5SUGD6b5TsffdDJYh2v4mvoJas5HkNEr6005GFR9G+SUofTTRADwIbdiejoJ
tgjCcf84ZBQUoquehBKZ4iK2F5TT0m5Q5XGlP8XbYsvD0wd5Xqi6UJgRmF+aS2/g8dYNrDbX7bbA
Vrw6ufd6LGYEMpd4XngX9jAo/Knwzu7JcTg7pOogZYQlG0A7ZHLBEV27wLFI3WVMxFyQ+Oz6yD/m
fVgvi6SOOlILzfEM0UM1+fu0mf282ssJzExM7aBpo6uV1C/aJ1YlEvpYY4L2B8xeFfv7ENakf6Rz
Vz/KaKgeLPAx8Iix3os2cF3ndQ9epH61m5IsC/x6ppF6FR3y/qMGaTJvVlfRPlzFsLzh5C9ijBBu
A/CtZ1Ry86vWTrxt6SL6XTjLUu+lVwO3GmNaudKq7ot4nsJzRQoXbrxGLj7eFFPZHHVvg0OcI4mI
KSDo8lWuNt6aifYRERLso8Ou99blrsuR9yFBsKo9GSgnxKSQQXDUwofQjhHA/GKtybwgEpROyrmL
UF0JdlPeNN81zigoJxUjR4MGaTVOI7pwsj3phO7Ohgy3mtfUgqxrIcbSug3yUll6gD82JijBDk4E
vAa6dbNNbL9t9/5id2dO14bfEHvzKViGiZu2WwqKOU4HS7h0N8gBw0tHqGPovwJeAPiw0RKc3BZU
hkJNe3BckEEUt25STt71xlfk4dczLbN5M3lluA9LUV1YaYcsONBp6BGg4yRCL1t3Gbpd1AQxTSWr
zxCkRkF5DWd0XTzQcWfK+DduBwpmLyuQA+ZGEn8eLLvlObFHQLwZIyVe9s6Pkyjeo6Q3/bCAH1E8
LGR6ZRGGuycOl1P2OSzQdyPr8hCkIYMRFxq1/vyFEInNjjf6BepXXnIN0DF9TTWabJtoWmcAZwmu
xeW65vNG5vb0gDbocDvpKuMRvNCjvxvWLdE0rKEblEF851A+DHdooE/nDkWLfDeBbvnH5PnwG4Oy
81H9KQoAhjq4V0naHnq3sb8K3TmbOARJmOlqBWPfIfMDL2u5gevp5jt36EbIZhUCzJs4H+PxHLo6
+LKuWQF0pgkeL9GElyvgBk7DW4nKLUJHAYKSGyRU8m6XjogzUaOBsYCWK4bGw8ZLjXBu2iBz4g1y
uEpRR452dpBK7DGBaHyZ5rAHN9wjnLuhnx8++TpD3rUmAf//zJ1bc9pIE4b/iiv3uHRGushWfYAT
s44TrzfxYW8o2ShIHCQ0OoD49fuMBA4C28lGqvqsyo0DtEatmZ6e7rff/kJBNR5vYhvwFeFTS6Kq
2cgBUDKLA3/Ahj4FO0W45GqzIALQ21jLJZRFORC5ga4sgrNNLMmtJiaAOIAfi+Ug15ffV1AZQqeQ
rPur1Czuu1iL/AKyfwHbdZzb14kpUvjwOqYZcyAIiAIttOhSn4+0C9unsh+gz6hY9IQ6ci46HV97
KOY0D1h3lskVaLtpHxSX5lLXkoVkCrpOARFTMhW0ZjboZJKtimnSmws7HUG2Hthz7K/Q57R50wrz
Q2qtTLio/eX6M5EraOmAYkhiseVCvQ8cMAs9iFbE5wiMiHLWpdcwhwJHoy4hHinm4owWwf7XmbkW
qz77Jl4d/vnA10VsS71ZX1b6ijC0rkXwUNIT7C4GJzHp5dn8Xk8W0Z1II5r1BiGxRzCRQJ0mOVN+
Lu4pWFcm+FbrTr+D53EpMgp0EuIu/4STrDMUUxb1QASzLl0D0ujP1Iyp1hDd2SfiAt3zzkixb4gY
BxCAQGb8sNQ2+tnaUJLrXBTacJZEsjVODlk43pqyAPwSEuLpJol9DltAaA1gocRxWgTO+mNoavn8
mireYCAIbtFmMTGMfqybUHbojnoRFpEPum+l3vmjYn3njFLYbxI4CiYbc3YGlf7oO8BgZWCYRvrN
xt3/CE+N+hCBIb9T+InZ66xRHKD9O6pm7Ms1afqPyzxl1dmZC8Q4vVpmEPj17DRSVNbB5goyVBgf
hGosPrIf0OomsxP6PHWBl/DrT6tYE7dTgh0De81BJabpIT1cfTW66cAg8vfUpyq+bxDVHy6heyGZ
BVZypuuPRUb0X5zNlsSDxAMb1GyRD8hiU4d0x4k2WiyvhZFEhknPKT/GyieQyIMuEjF12aT51xBg
xeQaSBlGXwxYPwGQrGi2TWJBj5Q17YeUzKfB0RAodpF+GwXrlflohkY0O6ckf5Ea/ZEhlLRDaxsT
ijWM1ww8CrV2IBymjhpYygDonLrBbaRbAN2pZpZQ1sOsWBPF7NHW2/xgGOHK/gfmtxSjAr3bHHLF
Vdf06UuKnwfSYNApLEiA4hh6rxxAMW48uKiCGm0WDUB0ONKL3F9GnhJ3im4yICUJ1A4WoFUx88k5
BpMZeB+abkoYOHMwJg0CJ+JGif/KdTvlCBPoa0uIm8hejfLpgFSqzbmPoh+aY3+eTqMkg/J/ZdmW
egbTT5bED9lsk6tFDyk0dSUza+CS9TZLH8twPqJ8c+r0iVjLJzGsiQJrP9SeeTe+zTqTjWb26FpA
384eaHZ6f1x00oQD88WUNhRzq79WHLubf3g9PVfPi5I1hFnKonYWKmqSdORk6rm5wIRMxJwE3fEs
WsqEBrwyEiKxmDlzXngnIi31k0RlPXst70gZN8lKWTtMclRSBewn8AnO2Sksu6G3qO4IQYWEKuhm
KEhiJ13fyICL5Qo03n0/oOVVUj1y+2wOz/M01OgfXiR8aMDmsEf8cETnAC9EVRQtyR7KBqdfacEg
mdL++kEI8Utfel1QjR/CHS+CcBAkqQge0xorNUUMpJmfSk6eBlUO5jUZc5cxZ2Pv/TvDOLW7BrAU
u2oG5zADmd6T7ccd2zzt6jiLUD6UzeK2N9xT0ktqeP0Jj7kzjuW89gReqfXh+P07Fbp4Kj0aaUFX
Th2QNCATtk8J5mdfC45K53OVInuqzcuLVcMN35QWTJjAmymBqeA4Nq6eWT3kwVRwNGjP4RWnzh+M
AxfG7G0pAVZBWSPXTAs2PbrAS9tQo5QXBnR/KtgKjbrw2alir7RQzb03NBUA70oaj6Za0K0uL9rY
PiUC97Ug5wJwM0s3mTLyquzQ29KC0lgL2ik0/hBNbBeEc2AWbPq5mcw5g6bA5fX2tKCXbJXN5gLt
DjSmPAXNTzN+fy6oinUKCpEVYVcm6A3NAuqA1aYWgS0SJ001wBFXc/3AIrBCTokRQj0jUadvyyLS
U+Ko20W50f4HF0E3T01AmEBdq9ev8Jb337/TpT+hxNnt9MMqeVtaIDwvC+SbrQLzlAQGwVRgheV1
YBFt65TSWs0AhPy0Sv4vWnj8dTqxF2bCgYQfzqLu8KYlRS+sCuXF3lebCVDycqiw4OOpVsp/WA+/
YDSeHGsOHvNx6XcHXvKc5/3SF3Y+6fHnW19TOpQaZ6LaFyVNW3XvyuuUf/9R88pLT3Dvw51nWN5n
+/PtAx7funav3VPt/vM88IQrHv2i/KDYDlNS4b1/97+5++DWG9Vgi3gnP0by/l1tnHtr4CeC4QLY
ySmdbEXyKTSWC7FIFNYFQ17VhuAXO6+W54SKaO93VNF3oU4jeRTURm3iEDQfNVV6kXDH0U6SVDSZ
bZyIpoqGyiX0HtMAOtSdsFI4PWJ3f/++Sgbe3F25wttJkpJt+Cl2fzeQvD3knkTfT1BOtnioqx3K
iBZm4Qe0Hoxr7xNuDVk60VTtkFSKSX3IKp4hVrCp5HM0HgQ7OeWKhNOxhZkyHNPsqibX6KotmJDh
fE6kOUjqom15PGuqi2E4DtwDKwKuvYX3N4xW9WkBszvOXtMBXxx3hbYgPmlBMCPLHmfFTlI5L4gm
trBIPkVZkBypuQq1NNXHpRuENeuhypqq3UP8vvm4dKn4dMPxTpJUB4ezNl7hJbhb99HPEg9ClLp8
02hhuRDI9ClyqdO/VuG9xtom3+uRhKnNbHDfMkbQXDalCfxbLmu2iQiEPHu3IT2iQeVOUvk+q+BG
Y9FRmB7YEE2lv8TuVr8/CT97D8I98J6IG1qtiM7d+r7FsVNvwX367K1Ozt3FMoGCrrYwke+0YACl
/D89kXjFTr/lq4TSqiXhlx5oxNo2RmvGNnZ0OfJ7gL0H47ZaMN5Vb5S+KyJ2yvriJNrQ2g1ebr7S
0DP+4gd1jQPva8GIv9Z+s+mIhUc3vdqrhKizBU1feWGYFHNgnXXnj0I/rYXN4dqPxt7JMDna2+D4
a8G3/DvKaNLz3ESU0bMWXml1g+OJuA3ONbXlX9G+lyRezXJtQz7NZa/d2n6vM+gWLO631PX3JyKF
5FoL3vyNJxbsbDXJbMUt7MU3ASebg+mtmyWHcFMd37rsO+EkrS9NMgtGC0vz1kvSk2cHX+WKGg8+
SB4jGJNqZoWUvt3CwrwtIjK/k9rbhK7lp3vmc5Gmp2Tlcfxpl4p97mf14Jr8xuPcc8Uf/wIAAP//
</cx:binary>
              </cx:geoCache>
            </cx:geography>
          </cx:layoutPr>
        </cx:series>
      </cx:plotAreaRegion>
    </cx:plotArea>
    <cx:legend pos="r" align="ctr" overlay="0">
      <cx:txPr>
        <a:bodyPr spcFirstLastPara="1" vertOverflow="ellipsis" horzOverflow="overflow" wrap="square" lIns="0" tIns="0" rIns="0" bIns="0" anchor="ctr" anchorCtr="1"/>
        <a:lstStyle/>
        <a:p>
          <a:pPr algn="ctr" rtl="0">
            <a:defRPr sz="700">
              <a:solidFill>
                <a:schemeClr val="tx1"/>
              </a:solidFill>
            </a:defRPr>
          </a:pPr>
          <a:endParaRPr lang="en-US" sz="700" b="0" i="0" u="none" strike="noStrike" baseline="0">
            <a:solidFill>
              <a:schemeClr val="tx1"/>
            </a:solidFill>
            <a:latin typeface="Aptos Narrow" panose="02110004020202020204"/>
          </a:endParaRPr>
        </a:p>
      </cx:txPr>
    </cx:legend>
  </cx:chart>
  <cx:spPr>
    <a:solidFill>
      <a:schemeClr val="bg1"/>
    </a:solidFill>
    <a:ln>
      <a:solidFill>
        <a:schemeClr val="tx2">
          <a:lumMod val="75000"/>
          <a:lumOff val="25000"/>
        </a:schemeClr>
      </a:solidFill>
    </a:ln>
  </cx:spPr>
</cx:chartSpace>
</file>

<file path=xl/charts/colors1.xml><?xml version="1.0" encoding="utf-8"?>
<cs:colorStyle xmlns:cs="http://schemas.microsoft.com/office/drawing/2012/chartStyle" xmlns:a="http://schemas.openxmlformats.org/drawingml/2006/main" meth="withinLinear" id="17">
  <a:schemeClr val="accent4"/>
</cs:colorStyle>
</file>

<file path=xl/charts/colors2.xml><?xml version="1.0" encoding="utf-8"?>
<cs:colorStyle xmlns:cs="http://schemas.microsoft.com/office/drawing/2012/chartStyle" xmlns:a="http://schemas.openxmlformats.org/drawingml/2006/main" meth="withinLinear" id="17">
  <a:schemeClr val="accent4"/>
</cs:colorStyle>
</file>

<file path=xl/charts/colors3.xml><?xml version="1.0" encoding="utf-8"?>
<cs:colorStyle xmlns:cs="http://schemas.microsoft.com/office/drawing/2012/chartStyle" xmlns:a="http://schemas.openxmlformats.org/drawingml/2006/main" meth="withinLinear" id="17">
  <a:schemeClr val="accent4"/>
</cs:colorStyle>
</file>

<file path=xl/charts/colors4.xml><?xml version="1.0" encoding="utf-8"?>
<cs:colorStyle xmlns:cs="http://schemas.microsoft.com/office/drawing/2012/chartStyle" xmlns:a="http://schemas.openxmlformats.org/drawingml/2006/main" meth="withinLinear" id="17">
  <a:schemeClr val="accent4"/>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496">
  <cs:axisTitle>
    <cs:lnRef idx="0"/>
    <cs:fillRef idx="0"/>
    <cs:effectRef idx="0"/>
    <cs:fontRef idx="minor">
      <a:schemeClr val="lt1">
        <a:lumMod val="95000"/>
      </a:schemeClr>
    </cs:fontRef>
    <cs:defRPr sz="900"/>
  </cs:axisTitle>
  <cs:category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categoryAxis>
  <cs:chartArea>
    <cs:lnRef idx="0"/>
    <cs:fillRef idx="0"/>
    <cs:effectRef idx="0"/>
    <cs:fontRef idx="minor">
      <a:schemeClr val="dk1"/>
    </cs:fontRef>
    <cs:spPr>
      <a:solidFill>
        <a:schemeClr val="dk1">
          <a:lumMod val="65000"/>
          <a:lumOff val="35000"/>
        </a:schemeClr>
      </a:solidFill>
    </cs:spPr>
    <cs:defRPr sz="1000"/>
  </cs:chartArea>
  <cs:dataLabel>
    <cs:lnRef idx="0"/>
    <cs:fillRef idx="0"/>
    <cs:effectRef idx="0"/>
    <cs:fontRef idx="minor">
      <a:schemeClr val="lt1">
        <a:lumMod val="95000"/>
      </a:schemeClr>
    </cs:fontRef>
    <cs:defRPr sz="85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lt1"/>
    </cs:fontRef>
    <cs:spPr>
      <a:solidFill>
        <a:schemeClr val="phClr"/>
      </a:solidFill>
      <a:ln w="3175">
        <a:solidFill>
          <a:schemeClr val="dk1">
            <a:lumMod val="65000"/>
            <a:lumOff val="35000"/>
          </a:schemeClr>
        </a:solidFill>
      </a:ln>
    </cs:spPr>
  </cs:dataPoint>
  <cs:dataPoint3D>
    <cs:lnRef idx="0"/>
    <cs:fillRef idx="0">
      <cs:styleClr val="auto"/>
    </cs:fillRef>
    <cs:effectRef idx="0"/>
    <cs:fontRef idx="minor">
      <a:schemeClr val="lt1"/>
    </cs:fontRef>
    <cs:spPr>
      <a:solidFill>
        <a:schemeClr val="phClr"/>
      </a:solidFill>
    </cs:spPr>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fillRef idx="0">
      <cs:styleClr val="auto"/>
    </cs:fillRef>
    <cs:effectRef idx="0"/>
    <cs:fontRef idx="minor">
      <a:schemeClr val="lt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lt1"/>
    </cs:fontRef>
    <cs:spPr>
      <a:ln w="28575" cap="rnd">
        <a:solidFill>
          <a:schemeClr val="phClr"/>
        </a:solidFill>
        <a:round/>
      </a:ln>
    </cs:spPr>
  </cs:dataPointWireframe>
  <cs:dataTable>
    <cs:lnRef idx="0"/>
    <cs:fillRef idx="0"/>
    <cs:effectRef idx="0"/>
    <cs:fontRef idx="minor">
      <a:schemeClr val="lt1">
        <a:lumMod val="95000"/>
      </a:schemeClr>
    </cs:fontRef>
    <cs:spPr>
      <a:ln w="9525">
        <a:solidFill>
          <a:schemeClr val="lt1">
            <a:lumMod val="95000"/>
            <a:alpha val="54000"/>
          </a:schemeClr>
        </a:solidFill>
      </a:ln>
    </cs:spPr>
    <cs:defRPr sz="900"/>
  </cs:dataTable>
  <cs:downBar>
    <cs:lnRef idx="0"/>
    <cs:fillRef idx="0"/>
    <cs:effectRef idx="0"/>
    <cs:fontRef idx="minor">
      <a:schemeClr val="tx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tx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10000"/>
            <a:lumOff val="10000"/>
          </a:schemeClr>
        </a:solidFill>
      </a:ln>
    </cs:spPr>
  </cs:gridlineMinor>
  <cs:hiLoLine>
    <cs:lnRef idx="0"/>
    <cs:fillRef idx="0"/>
    <cs:effectRef idx="0"/>
    <cs:fontRef idx="minor">
      <a:schemeClr val="tx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95000"/>
      </a:schemeClr>
    </cs:fontRef>
    <cs:defRPr sz="9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95000"/>
      </a:schemeClr>
    </cs:fontRef>
    <cs:spPr>
      <a:ln w="12700" cap="flat" cmpd="sng" algn="ctr">
        <a:solidFill>
          <a:schemeClr val="lt1">
            <a:lumMod val="95000"/>
            <a:alpha val="54000"/>
          </a:schemeClr>
        </a:solidFill>
        <a:round/>
      </a:ln>
    </cs:spPr>
    <cs:defRPr sz="900"/>
  </cs:seriesAxis>
  <cs:seriesLine>
    <cs:lnRef idx="0"/>
    <cs:fillRef idx="0"/>
    <cs:effectRef idx="0"/>
    <cs:fontRef idx="minor">
      <a:schemeClr val="lt1"/>
    </cs:fontRef>
    <cs:spPr>
      <a:ln w="9525" cap="flat">
        <a:solidFill>
          <a:srgbClr val="D9D9D9"/>
        </a:solidFill>
        <a:round/>
      </a:ln>
    </cs:spPr>
  </cs:seriesLine>
  <cs:title>
    <cs:lnRef idx="0"/>
    <cs:fillRef idx="0"/>
    <cs:effectRef idx="0"/>
    <cs:fontRef idx="minor">
      <a:schemeClr val="lt1">
        <a:lumMod val="95000"/>
      </a:schemeClr>
    </cs:fontRef>
    <cs:defRPr sz="1400"/>
  </cs:title>
  <cs:trendline>
    <cs:lnRef idx="0">
      <cs:styleClr val="auto"/>
    </cs:lnRef>
    <cs:fillRef idx="0"/>
    <cs:effectRef idx="0"/>
    <cs:fontRef idx="minor">
      <a:schemeClr val="lt1"/>
    </cs:fontRef>
    <cs:spPr>
      <a:ln w="19050" cap="rnd">
        <a:solidFill>
          <a:schemeClr val="phClr"/>
        </a:solidFill>
        <a:prstDash val="sysDash"/>
      </a:ln>
    </cs:spPr>
  </cs:trendline>
  <cs:trendlineLabel>
    <cs:lnRef idx="0"/>
    <cs:fillRef idx="0"/>
    <cs:effectRef idx="0"/>
    <cs:fontRef idx="minor">
      <a:schemeClr val="lt1">
        <a:lumMod val="95000"/>
      </a:schemeClr>
    </cs:fontRef>
    <cs:defRPr sz="900"/>
  </cs:trendlineLabel>
  <cs:upBar>
    <cs:lnRef idx="0"/>
    <cs:fillRef idx="0"/>
    <cs:effectRef idx="0"/>
    <cs:fontRef idx="minor">
      <a:schemeClr val="tx1"/>
    </cs:fontRef>
    <cs:spPr>
      <a:solidFill>
        <a:schemeClr val="lt1"/>
      </a:solidFill>
      <a:ln w="9525">
        <a:solidFill>
          <a:schemeClr val="lt1">
            <a:lumMod val="95000"/>
            <a:alpha val="54000"/>
          </a:schemeClr>
        </a:solidFill>
      </a:ln>
    </cs:spPr>
  </cs:upBar>
  <cs:valueAxis>
    <cs:lnRef idx="0"/>
    <cs:fillRef idx="0"/>
    <cs:effectRef idx="0"/>
    <cs:fontRef idx="minor">
      <a:schemeClr val="lt1">
        <a:lumMod val="95000"/>
      </a:schemeClr>
    </cs:fontRef>
    <cs:defRPr sz="9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svg"/><Relationship Id="rId3" Type="http://schemas.openxmlformats.org/officeDocument/2006/relationships/image" Target="../media/image3.png"/><Relationship Id="rId7" Type="http://schemas.openxmlformats.org/officeDocument/2006/relationships/image" Target="../media/image7.png"/><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5" Type="http://schemas.openxmlformats.org/officeDocument/2006/relationships/image" Target="../media/image5.png"/><Relationship Id="rId4" Type="http://schemas.openxmlformats.org/officeDocument/2006/relationships/image" Target="../media/image4.svg"/><Relationship Id="rId9" Type="http://schemas.openxmlformats.org/officeDocument/2006/relationships/image" Target="../media/image9.jpeg"/></Relationships>
</file>

<file path=xl/drawings/_rels/drawing2.xml.rels><?xml version="1.0" encoding="UTF-8" standalone="yes"?>
<Relationships xmlns="http://schemas.openxmlformats.org/package/2006/relationships"><Relationship Id="rId1" Type="http://schemas.microsoft.com/office/2014/relationships/chartEx" Target="../charts/chartEx1.xml"/></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11.svg"/><Relationship Id="rId1" Type="http://schemas.openxmlformats.org/officeDocument/2006/relationships/image" Target="../media/image10.png"/></Relationships>
</file>

<file path=xl/drawings/_rels/drawing5.xml.rels><?xml version="1.0" encoding="UTF-8" standalone="yes"?>
<Relationships xmlns="http://schemas.openxmlformats.org/package/2006/relationships"><Relationship Id="rId2" Type="http://schemas.openxmlformats.org/officeDocument/2006/relationships/chart" Target="../charts/chart4.xml"/><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oneCellAnchor>
    <xdr:from>
      <xdr:col>0</xdr:col>
      <xdr:colOff>12700</xdr:colOff>
      <xdr:row>0</xdr:row>
      <xdr:rowOff>12700</xdr:rowOff>
    </xdr:from>
    <xdr:ext cx="16698383" cy="937693"/>
    <xdr:sp macro="" textlink="">
      <xdr:nvSpPr>
        <xdr:cNvPr id="2" name="Rectangle 1">
          <a:extLst>
            <a:ext uri="{FF2B5EF4-FFF2-40B4-BE49-F238E27FC236}">
              <a16:creationId xmlns:a16="http://schemas.microsoft.com/office/drawing/2014/main" id="{66570F55-1C25-BD4B-9140-A8593625718E}"/>
            </a:ext>
          </a:extLst>
        </xdr:cNvPr>
        <xdr:cNvSpPr/>
      </xdr:nvSpPr>
      <xdr:spPr>
        <a:xfrm>
          <a:off x="12700" y="12700"/>
          <a:ext cx="16698383" cy="937693"/>
        </a:xfrm>
        <a:prstGeom prst="rect">
          <a:avLst/>
        </a:prstGeom>
        <a:solidFill>
          <a:schemeClr val="accent1">
            <a:lumMod val="20000"/>
            <a:lumOff val="80000"/>
          </a:schemeClr>
        </a:solidFill>
        <a:ln w="38100">
          <a:solidFill>
            <a:schemeClr val="accent1"/>
          </a:solidFill>
        </a:ln>
      </xdr:spPr>
      <xdr:txBody>
        <a:bodyPr wrap="square" lIns="91440" tIns="45720" rIns="91440" bIns="45720" anchor="ctr">
          <a:spAutoFit/>
          <a:scene3d>
            <a:camera prst="orthographicFront"/>
            <a:lightRig rig="soft" dir="t">
              <a:rot lat="0" lon="0" rev="15600000"/>
            </a:lightRig>
          </a:scene3d>
          <a:sp3d extrusionH="57150" prstMaterial="softEdge">
            <a:bevelT w="25400" h="38100"/>
          </a:sp3d>
        </a:bodyPr>
        <a:lstStyle/>
        <a:p>
          <a:pPr algn="ctr"/>
          <a:r>
            <a:rPr lang="en-US" sz="5400" b="1" i="1" cap="none" spc="0">
              <a:ln/>
              <a:solidFill>
                <a:schemeClr val="accent1">
                  <a:lumMod val="75000"/>
                </a:schemeClr>
              </a:solidFill>
              <a:effectLst>
                <a:outerShdw blurRad="50800" dist="38100" dir="2700000" algn="tl" rotWithShape="0">
                  <a:prstClr val="black">
                    <a:alpha val="40000"/>
                  </a:prstClr>
                </a:outerShdw>
              </a:effectLst>
            </a:rPr>
            <a:t>Where to go next?? Let the data decide...</a:t>
          </a:r>
        </a:p>
      </xdr:txBody>
    </xdr:sp>
    <xdr:clientData/>
  </xdr:oneCellAnchor>
  <xdr:twoCellAnchor>
    <xdr:from>
      <xdr:col>6</xdr:col>
      <xdr:colOff>11869</xdr:colOff>
      <xdr:row>6</xdr:row>
      <xdr:rowOff>0</xdr:rowOff>
    </xdr:from>
    <xdr:to>
      <xdr:col>13</xdr:col>
      <xdr:colOff>0</xdr:colOff>
      <xdr:row>9</xdr:row>
      <xdr:rowOff>0</xdr:rowOff>
    </xdr:to>
    <xdr:sp macro="" textlink="">
      <xdr:nvSpPr>
        <xdr:cNvPr id="7" name="TextBox 6">
          <a:extLst>
            <a:ext uri="{FF2B5EF4-FFF2-40B4-BE49-F238E27FC236}">
              <a16:creationId xmlns:a16="http://schemas.microsoft.com/office/drawing/2014/main" id="{65DE61B5-4D75-CA44-C951-7059858D21AE}"/>
            </a:ext>
          </a:extLst>
        </xdr:cNvPr>
        <xdr:cNvSpPr txBox="1"/>
      </xdr:nvSpPr>
      <xdr:spPr>
        <a:xfrm>
          <a:off x="4996916" y="1139439"/>
          <a:ext cx="8462710" cy="56972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rthographicFront"/>
            <a:lightRig rig="harsh" dir="t"/>
          </a:scene3d>
          <a:sp3d extrusionH="57150" prstMaterial="matte">
            <a:bevelT w="63500" h="12700" prst="angle"/>
            <a:contourClr>
              <a:schemeClr val="bg1">
                <a:lumMod val="65000"/>
              </a:schemeClr>
            </a:contourClr>
          </a:sp3d>
        </a:bodyPr>
        <a:lstStyle/>
        <a:p>
          <a:pPr algn="ctr"/>
          <a:r>
            <a:rPr lang="en-US" sz="2000" b="1" cap="none" spc="0">
              <a:ln/>
              <a:solidFill>
                <a:schemeClr val="accent1"/>
              </a:solidFill>
              <a:effectLst/>
            </a:rPr>
            <a:t>How much do you want to spend?</a:t>
          </a:r>
        </a:p>
      </xdr:txBody>
    </xdr:sp>
    <xdr:clientData/>
  </xdr:twoCellAnchor>
  <xdr:twoCellAnchor>
    <xdr:from>
      <xdr:col>6</xdr:col>
      <xdr:colOff>1177637</xdr:colOff>
      <xdr:row>12</xdr:row>
      <xdr:rowOff>138547</xdr:rowOff>
    </xdr:from>
    <xdr:to>
      <xdr:col>12</xdr:col>
      <xdr:colOff>57728</xdr:colOff>
      <xdr:row>15</xdr:row>
      <xdr:rowOff>57728</xdr:rowOff>
    </xdr:to>
    <xdr:sp macro="[0]!State_Suggestions" textlink="">
      <xdr:nvSpPr>
        <xdr:cNvPr id="8" name="Rounded Rectangle 7">
          <a:extLst>
            <a:ext uri="{FF2B5EF4-FFF2-40B4-BE49-F238E27FC236}">
              <a16:creationId xmlns:a16="http://schemas.microsoft.com/office/drawing/2014/main" id="{80C38FCF-AF8B-663A-329A-DE67A7966B19}"/>
            </a:ext>
          </a:extLst>
        </xdr:cNvPr>
        <xdr:cNvSpPr/>
      </xdr:nvSpPr>
      <xdr:spPr>
        <a:xfrm>
          <a:off x="6165273" y="2782456"/>
          <a:ext cx="6153728" cy="507999"/>
        </a:xfrm>
        <a:prstGeom prst="roundRect">
          <a:avLst/>
        </a:prstGeom>
        <a:solidFill>
          <a:schemeClr val="accen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scene3d>
            <a:camera prst="orthographicFront"/>
            <a:lightRig rig="soft" dir="t">
              <a:rot lat="0" lon="0" rev="15600000"/>
            </a:lightRig>
          </a:scene3d>
          <a:sp3d extrusionH="57150" prstMaterial="softEdge">
            <a:bevelT w="25400" h="38100"/>
          </a:sp3d>
        </a:bodyPr>
        <a:lstStyle/>
        <a:p>
          <a:pPr marL="0" indent="0" algn="ctr"/>
          <a:r>
            <a:rPr lang="en-US" sz="2000" b="1" cap="none" spc="0">
              <a:ln>
                <a:solidFill>
                  <a:schemeClr val="bg1"/>
                </a:solidFill>
              </a:ln>
              <a:solidFill>
                <a:schemeClr val="bg1"/>
              </a:solidFill>
              <a:effectLst/>
              <a:latin typeface="+mn-lt"/>
              <a:ea typeface="+mn-ea"/>
              <a:cs typeface="+mn-cs"/>
            </a:rPr>
            <a:t>Get state suggestions</a:t>
          </a:r>
          <a:r>
            <a:rPr lang="en-US" sz="2000" b="1" cap="none" spc="0" baseline="0">
              <a:ln>
                <a:solidFill>
                  <a:schemeClr val="bg1"/>
                </a:solidFill>
              </a:ln>
              <a:solidFill>
                <a:schemeClr val="bg1"/>
              </a:solidFill>
              <a:effectLst/>
              <a:latin typeface="+mn-lt"/>
              <a:ea typeface="+mn-ea"/>
              <a:cs typeface="+mn-cs"/>
            </a:rPr>
            <a:t> as per your budget</a:t>
          </a:r>
          <a:endParaRPr lang="en-US" sz="2000" b="1" cap="none" spc="0" baseline="0">
            <a:ln/>
            <a:solidFill>
              <a:schemeClr val="accent4"/>
            </a:solidFill>
            <a:effectLst/>
            <a:latin typeface="+mn-lt"/>
            <a:ea typeface="+mn-ea"/>
            <a:cs typeface="+mn-cs"/>
          </a:endParaRPr>
        </a:p>
      </xdr:txBody>
    </xdr:sp>
    <xdr:clientData/>
  </xdr:twoCellAnchor>
  <xdr:twoCellAnchor editAs="oneCell">
    <xdr:from>
      <xdr:col>14</xdr:col>
      <xdr:colOff>184726</xdr:colOff>
      <xdr:row>5</xdr:row>
      <xdr:rowOff>184727</xdr:rowOff>
    </xdr:from>
    <xdr:to>
      <xdr:col>16</xdr:col>
      <xdr:colOff>357907</xdr:colOff>
      <xdr:row>13</xdr:row>
      <xdr:rowOff>161636</xdr:rowOff>
    </xdr:to>
    <xdr:pic macro="[0]!LivingCost">
      <xdr:nvPicPr>
        <xdr:cNvPr id="10" name="Graphic 9" descr="Home1 with solid fill">
          <a:extLst>
            <a:ext uri="{FF2B5EF4-FFF2-40B4-BE49-F238E27FC236}">
              <a16:creationId xmlns:a16="http://schemas.microsoft.com/office/drawing/2014/main" id="{F8C28084-6C17-AB90-5343-7F0D1C33FF69}"/>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4489544" y="1166091"/>
          <a:ext cx="1835727" cy="1835727"/>
        </a:xfrm>
        <a:prstGeom prst="rect">
          <a:avLst/>
        </a:prstGeom>
      </xdr:spPr>
    </xdr:pic>
    <xdr:clientData/>
  </xdr:twoCellAnchor>
  <xdr:twoCellAnchor editAs="oneCell">
    <xdr:from>
      <xdr:col>14</xdr:col>
      <xdr:colOff>369454</xdr:colOff>
      <xdr:row>16</xdr:row>
      <xdr:rowOff>230907</xdr:rowOff>
    </xdr:from>
    <xdr:to>
      <xdr:col>16</xdr:col>
      <xdr:colOff>184727</xdr:colOff>
      <xdr:row>23</xdr:row>
      <xdr:rowOff>57726</xdr:rowOff>
    </xdr:to>
    <xdr:pic macro="[0]!CrimeRate">
      <xdr:nvPicPr>
        <xdr:cNvPr id="12" name="Graphic 11" descr="Scales of justice with solid fill">
          <a:extLst>
            <a:ext uri="{FF2B5EF4-FFF2-40B4-BE49-F238E27FC236}">
              <a16:creationId xmlns:a16="http://schemas.microsoft.com/office/drawing/2014/main" id="{FE700446-B64D-ADAF-659D-67C15691985F}"/>
            </a:ext>
          </a:extLst>
        </xdr:cNvPr>
        <xdr:cNvPicPr>
          <a:picLocks noChangeAspect="1"/>
        </xdr:cNvPicPr>
      </xdr:nvPicPr>
      <xdr:blipFill>
        <a:blip xmlns:r="http://schemas.openxmlformats.org/officeDocument/2006/relationships" r:embed="rId3">
          <a:extLst>
            <a:ext uri="{96DAC541-7B7A-43D3-8B79-37D633B846F1}">
              <asvg:svgBlip xmlns:asvg="http://schemas.microsoft.com/office/drawing/2016/SVG/main" r:embed="rId4"/>
            </a:ext>
          </a:extLst>
        </a:blip>
        <a:stretch>
          <a:fillRect/>
        </a:stretch>
      </xdr:blipFill>
      <xdr:spPr>
        <a:xfrm>
          <a:off x="14674272" y="3659907"/>
          <a:ext cx="1477819" cy="1477819"/>
        </a:xfrm>
        <a:prstGeom prst="rect">
          <a:avLst/>
        </a:prstGeom>
      </xdr:spPr>
    </xdr:pic>
    <xdr:clientData/>
  </xdr:twoCellAnchor>
  <xdr:twoCellAnchor editAs="oneCell">
    <xdr:from>
      <xdr:col>14</xdr:col>
      <xdr:colOff>380999</xdr:colOff>
      <xdr:row>26</xdr:row>
      <xdr:rowOff>23089</xdr:rowOff>
    </xdr:from>
    <xdr:to>
      <xdr:col>16</xdr:col>
      <xdr:colOff>219362</xdr:colOff>
      <xdr:row>33</xdr:row>
      <xdr:rowOff>150089</xdr:rowOff>
    </xdr:to>
    <xdr:pic macro="[0]!Weather">
      <xdr:nvPicPr>
        <xdr:cNvPr id="14" name="Graphic 13" descr="Partial sun with solid fill">
          <a:extLst>
            <a:ext uri="{FF2B5EF4-FFF2-40B4-BE49-F238E27FC236}">
              <a16:creationId xmlns:a16="http://schemas.microsoft.com/office/drawing/2014/main" id="{FF618129-6F37-9030-A02E-83C2BC9CECED}"/>
            </a:ext>
          </a:extLst>
        </xdr:cNvPr>
        <xdr:cNvPicPr>
          <a:picLocks noChangeAspect="1"/>
        </xdr:cNvPicPr>
      </xdr:nvPicPr>
      <xdr:blipFill>
        <a:blip xmlns:r="http://schemas.openxmlformats.org/officeDocument/2006/relationships" r:embed="rId5">
          <a:extLst>
            <a:ext uri="{96DAC541-7B7A-43D3-8B79-37D633B846F1}">
              <asvg:svgBlip xmlns:asvg="http://schemas.microsoft.com/office/drawing/2016/SVG/main" r:embed="rId6"/>
            </a:ext>
          </a:extLst>
        </a:blip>
        <a:stretch>
          <a:fillRect/>
        </a:stretch>
      </xdr:blipFill>
      <xdr:spPr>
        <a:xfrm>
          <a:off x="14685817" y="5691907"/>
          <a:ext cx="1500909" cy="1500909"/>
        </a:xfrm>
        <a:prstGeom prst="rect">
          <a:avLst/>
        </a:prstGeom>
      </xdr:spPr>
    </xdr:pic>
    <xdr:clientData/>
  </xdr:twoCellAnchor>
  <xdr:twoCellAnchor editAs="oneCell">
    <xdr:from>
      <xdr:col>12</xdr:col>
      <xdr:colOff>600363</xdr:colOff>
      <xdr:row>6</xdr:row>
      <xdr:rowOff>103910</xdr:rowOff>
    </xdr:from>
    <xdr:to>
      <xdr:col>12</xdr:col>
      <xdr:colOff>981363</xdr:colOff>
      <xdr:row>8</xdr:row>
      <xdr:rowOff>92364</xdr:rowOff>
    </xdr:to>
    <xdr:pic macro="[0]!_xludf.Help">
      <xdr:nvPicPr>
        <xdr:cNvPr id="16" name="Graphic 15" descr="Information with solid fill">
          <a:extLst>
            <a:ext uri="{FF2B5EF4-FFF2-40B4-BE49-F238E27FC236}">
              <a16:creationId xmlns:a16="http://schemas.microsoft.com/office/drawing/2014/main" id="{42645786-D441-A623-3BA2-CD49ECA2C5FB}"/>
            </a:ext>
          </a:extLst>
        </xdr:cNvPr>
        <xdr:cNvPicPr>
          <a:picLocks noChangeAspect="1"/>
        </xdr:cNvPicPr>
      </xdr:nvPicPr>
      <xdr:blipFill>
        <a:blip xmlns:r="http://schemas.openxmlformats.org/officeDocument/2006/relationships" r:embed="rId7">
          <a:extLst>
            <a:ext uri="{96DAC541-7B7A-43D3-8B79-37D633B846F1}">
              <asvg:svgBlip xmlns:asvg="http://schemas.microsoft.com/office/drawing/2016/SVG/main" r:embed="rId8"/>
            </a:ext>
          </a:extLst>
        </a:blip>
        <a:stretch>
          <a:fillRect/>
        </a:stretch>
      </xdr:blipFill>
      <xdr:spPr>
        <a:xfrm>
          <a:off x="12861636" y="1281546"/>
          <a:ext cx="381000" cy="381000"/>
        </a:xfrm>
        <a:prstGeom prst="rect">
          <a:avLst/>
        </a:prstGeom>
      </xdr:spPr>
    </xdr:pic>
    <xdr:clientData/>
  </xdr:twoCellAnchor>
  <xdr:twoCellAnchor>
    <xdr:from>
      <xdr:col>13</xdr:col>
      <xdr:colOff>808182</xdr:colOff>
      <xdr:row>13</xdr:row>
      <xdr:rowOff>0</xdr:rowOff>
    </xdr:from>
    <xdr:to>
      <xdr:col>16</xdr:col>
      <xdr:colOff>496454</xdr:colOff>
      <xdr:row>15</xdr:row>
      <xdr:rowOff>150091</xdr:rowOff>
    </xdr:to>
    <xdr:sp macro="" textlink="">
      <xdr:nvSpPr>
        <xdr:cNvPr id="3" name="TextBox 2">
          <a:extLst>
            <a:ext uri="{FF2B5EF4-FFF2-40B4-BE49-F238E27FC236}">
              <a16:creationId xmlns:a16="http://schemas.microsoft.com/office/drawing/2014/main" id="{85A97C7A-35A6-29F2-E55D-EC80B696EEA4}"/>
            </a:ext>
          </a:extLst>
        </xdr:cNvPr>
        <xdr:cNvSpPr txBox="1"/>
      </xdr:nvSpPr>
      <xdr:spPr>
        <a:xfrm>
          <a:off x="14281727" y="2840182"/>
          <a:ext cx="2182091" cy="542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i="1">
              <a:solidFill>
                <a:schemeClr val="accent1"/>
              </a:solidFill>
            </a:rPr>
            <a:t>Cost of Living Index</a:t>
          </a:r>
        </a:p>
      </xdr:txBody>
    </xdr:sp>
    <xdr:clientData/>
  </xdr:twoCellAnchor>
  <xdr:twoCellAnchor>
    <xdr:from>
      <xdr:col>13</xdr:col>
      <xdr:colOff>798946</xdr:colOff>
      <xdr:row>23</xdr:row>
      <xdr:rowOff>83127</xdr:rowOff>
    </xdr:from>
    <xdr:to>
      <xdr:col>16</xdr:col>
      <xdr:colOff>487218</xdr:colOff>
      <xdr:row>26</xdr:row>
      <xdr:rowOff>36945</xdr:rowOff>
    </xdr:to>
    <xdr:sp macro="" textlink="">
      <xdr:nvSpPr>
        <xdr:cNvPr id="4" name="TextBox 3">
          <a:extLst>
            <a:ext uri="{FF2B5EF4-FFF2-40B4-BE49-F238E27FC236}">
              <a16:creationId xmlns:a16="http://schemas.microsoft.com/office/drawing/2014/main" id="{91D87CAD-628C-8948-A20B-47C45A91AFC9}"/>
            </a:ext>
          </a:extLst>
        </xdr:cNvPr>
        <xdr:cNvSpPr txBox="1"/>
      </xdr:nvSpPr>
      <xdr:spPr>
        <a:xfrm>
          <a:off x="14272491" y="5163127"/>
          <a:ext cx="2182091" cy="542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i="1">
              <a:solidFill>
                <a:schemeClr val="accent1"/>
              </a:solidFill>
            </a:rPr>
            <a:t>Crime Rate</a:t>
          </a:r>
        </a:p>
      </xdr:txBody>
    </xdr:sp>
    <xdr:clientData/>
  </xdr:twoCellAnchor>
  <xdr:twoCellAnchor>
    <xdr:from>
      <xdr:col>13</xdr:col>
      <xdr:colOff>775855</xdr:colOff>
      <xdr:row>33</xdr:row>
      <xdr:rowOff>60037</xdr:rowOff>
    </xdr:from>
    <xdr:to>
      <xdr:col>16</xdr:col>
      <xdr:colOff>464127</xdr:colOff>
      <xdr:row>36</xdr:row>
      <xdr:rowOff>13855</xdr:rowOff>
    </xdr:to>
    <xdr:sp macro="" textlink="">
      <xdr:nvSpPr>
        <xdr:cNvPr id="5" name="TextBox 4">
          <a:extLst>
            <a:ext uri="{FF2B5EF4-FFF2-40B4-BE49-F238E27FC236}">
              <a16:creationId xmlns:a16="http://schemas.microsoft.com/office/drawing/2014/main" id="{4C9EAE13-3A38-A645-9335-706EA77AA5AC}"/>
            </a:ext>
          </a:extLst>
        </xdr:cNvPr>
        <xdr:cNvSpPr txBox="1"/>
      </xdr:nvSpPr>
      <xdr:spPr>
        <a:xfrm>
          <a:off x="14249400" y="7102764"/>
          <a:ext cx="2182091" cy="54263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i="1">
              <a:solidFill>
                <a:schemeClr val="accent1"/>
              </a:solidFill>
            </a:rPr>
            <a:t>Weather</a:t>
          </a:r>
        </a:p>
      </xdr:txBody>
    </xdr:sp>
    <xdr:clientData/>
  </xdr:twoCellAnchor>
  <xdr:twoCellAnchor>
    <xdr:from>
      <xdr:col>6</xdr:col>
      <xdr:colOff>196273</xdr:colOff>
      <xdr:row>30</xdr:row>
      <xdr:rowOff>184727</xdr:rowOff>
    </xdr:from>
    <xdr:to>
      <xdr:col>13</xdr:col>
      <xdr:colOff>173182</xdr:colOff>
      <xdr:row>36</xdr:row>
      <xdr:rowOff>34637</xdr:rowOff>
    </xdr:to>
    <xdr:sp macro="" textlink="">
      <xdr:nvSpPr>
        <xdr:cNvPr id="9" name="TextBox 8">
          <a:extLst>
            <a:ext uri="{FF2B5EF4-FFF2-40B4-BE49-F238E27FC236}">
              <a16:creationId xmlns:a16="http://schemas.microsoft.com/office/drawing/2014/main" id="{ECCD081E-70E6-C191-B87A-2DE94C768DCC}"/>
            </a:ext>
          </a:extLst>
        </xdr:cNvPr>
        <xdr:cNvSpPr txBox="1"/>
      </xdr:nvSpPr>
      <xdr:spPr>
        <a:xfrm>
          <a:off x="5183909" y="6638636"/>
          <a:ext cx="8462818" cy="1027546"/>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marL="0" indent="0" algn="l"/>
          <a:r>
            <a:rPr lang="en-US" sz="2000" b="1" cap="none" spc="0">
              <a:ln/>
              <a:solidFill>
                <a:schemeClr val="accent1"/>
              </a:solidFill>
              <a:effectLst/>
              <a:latin typeface="+mn-lt"/>
              <a:ea typeface="+mn-ea"/>
              <a:cs typeface="+mn-cs"/>
            </a:rPr>
            <a:t>For detaied information, please cick on the icons on the right</a:t>
          </a:r>
        </a:p>
      </xdr:txBody>
    </xdr:sp>
    <xdr:clientData/>
  </xdr:twoCellAnchor>
  <xdr:twoCellAnchor>
    <xdr:from>
      <xdr:col>11</xdr:col>
      <xdr:colOff>692728</xdr:colOff>
      <xdr:row>32</xdr:row>
      <xdr:rowOff>80818</xdr:rowOff>
    </xdr:from>
    <xdr:to>
      <xdr:col>12</xdr:col>
      <xdr:colOff>692728</xdr:colOff>
      <xdr:row>34</xdr:row>
      <xdr:rowOff>127000</xdr:rowOff>
    </xdr:to>
    <xdr:sp macro="" textlink="">
      <xdr:nvSpPr>
        <xdr:cNvPr id="11" name="Right Arrow 10">
          <a:extLst>
            <a:ext uri="{FF2B5EF4-FFF2-40B4-BE49-F238E27FC236}">
              <a16:creationId xmlns:a16="http://schemas.microsoft.com/office/drawing/2014/main" id="{82C30D9B-8D25-10B8-BC43-C11319A94002}"/>
            </a:ext>
          </a:extLst>
        </xdr:cNvPr>
        <xdr:cNvSpPr/>
      </xdr:nvSpPr>
      <xdr:spPr>
        <a:xfrm>
          <a:off x="11741728" y="6927273"/>
          <a:ext cx="1212273" cy="438727"/>
        </a:xfrm>
        <a:prstGeom prst="righ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0</xdr:col>
      <xdr:colOff>369455</xdr:colOff>
      <xdr:row>6</xdr:row>
      <xdr:rowOff>13855</xdr:rowOff>
    </xdr:from>
    <xdr:to>
      <xdr:col>5</xdr:col>
      <xdr:colOff>438727</xdr:colOff>
      <xdr:row>34</xdr:row>
      <xdr:rowOff>115455</xdr:rowOff>
    </xdr:to>
    <xdr:pic>
      <xdr:nvPicPr>
        <xdr:cNvPr id="15" name="Picture 14" descr="View of city at night">
          <a:extLst>
            <a:ext uri="{FF2B5EF4-FFF2-40B4-BE49-F238E27FC236}">
              <a16:creationId xmlns:a16="http://schemas.microsoft.com/office/drawing/2014/main" id="{C941A38A-FB7B-C888-0B2A-E394A0EB51EB}"/>
            </a:ext>
          </a:extLst>
        </xdr:cNvPr>
        <xdr:cNvPicPr>
          <a:picLocks noChangeAspect="1"/>
        </xdr:cNvPicPr>
      </xdr:nvPicPr>
      <xdr:blipFill>
        <a:blip xmlns:r="http://schemas.openxmlformats.org/officeDocument/2006/relationships" r:embed="rId9" cstate="print">
          <a:extLst>
            <a:ext uri="{28A0092B-C50C-407E-A947-70E740481C1C}">
              <a14:useLocalDpi xmlns:a14="http://schemas.microsoft.com/office/drawing/2010/main" val="0"/>
            </a:ext>
          </a:extLst>
        </a:blip>
        <a:stretch>
          <a:fillRect/>
        </a:stretch>
      </xdr:blipFill>
      <xdr:spPr>
        <a:xfrm>
          <a:off x="369455" y="1191491"/>
          <a:ext cx="4225636" cy="6162964"/>
        </a:xfrm>
        <a:prstGeom prst="rect">
          <a:avLst/>
        </a:prstGeom>
        <a:effectLst>
          <a:glow rad="228600">
            <a:schemeClr val="accent1">
              <a:satMod val="175000"/>
              <a:alpha val="40000"/>
            </a:schemeClr>
          </a:glow>
          <a:outerShdw blurRad="50800" dist="38100" dir="18900000" algn="bl" rotWithShape="0">
            <a:prstClr val="black">
              <a:alpha val="40000"/>
            </a:prstClr>
          </a:outerShdw>
          <a:reflection blurRad="6350" stA="50000" endA="300" endPos="90000" dist="50800" dir="5400000" sy="-100000" algn="bl" rotWithShape="0"/>
        </a:effectLst>
        <a:scene3d>
          <a:camera prst="orthographicFront"/>
          <a:lightRig rig="threePt" dir="t"/>
        </a:scene3d>
        <a:sp3d>
          <a:bevelT w="101600" prst="riblet"/>
        </a:sp3d>
      </xdr:spPr>
    </xdr:pic>
    <xdr:clientData/>
  </xdr:twoCellAnchor>
</xdr:wsDr>
</file>

<file path=xl/drawings/drawing2.xml><?xml version="1.0" encoding="utf-8"?>
<xdr:wsDr xmlns:xdr="http://schemas.openxmlformats.org/drawingml/2006/spreadsheetDrawing" xmlns:a="http://schemas.openxmlformats.org/drawingml/2006/main">
  <xdr:oneCellAnchor>
    <xdr:from>
      <xdr:col>0</xdr:col>
      <xdr:colOff>0</xdr:colOff>
      <xdr:row>0</xdr:row>
      <xdr:rowOff>0</xdr:rowOff>
    </xdr:from>
    <xdr:ext cx="16698383" cy="937693"/>
    <xdr:sp macro="[0]!Back_to_Dashboard" textlink="">
      <xdr:nvSpPr>
        <xdr:cNvPr id="5" name="Rectangle 4">
          <a:extLst>
            <a:ext uri="{FF2B5EF4-FFF2-40B4-BE49-F238E27FC236}">
              <a16:creationId xmlns:a16="http://schemas.microsoft.com/office/drawing/2014/main" id="{D27349A1-9B4E-1B4C-BA4B-62260C6DC1CD}"/>
            </a:ext>
          </a:extLst>
        </xdr:cNvPr>
        <xdr:cNvSpPr/>
      </xdr:nvSpPr>
      <xdr:spPr>
        <a:xfrm>
          <a:off x="0" y="0"/>
          <a:ext cx="16698383" cy="937693"/>
        </a:xfrm>
        <a:prstGeom prst="rect">
          <a:avLst/>
        </a:prstGeom>
        <a:solidFill>
          <a:schemeClr val="accent1">
            <a:lumMod val="20000"/>
            <a:lumOff val="80000"/>
          </a:schemeClr>
        </a:solidFill>
        <a:ln w="38100">
          <a:solidFill>
            <a:schemeClr val="accent1"/>
          </a:solidFill>
        </a:ln>
      </xdr:spPr>
      <xdr:txBody>
        <a:bodyPr wrap="square" lIns="91440" tIns="45720" rIns="91440" bIns="45720" anchor="ctr">
          <a:spAutoFit/>
          <a:scene3d>
            <a:camera prst="orthographicFront"/>
            <a:lightRig rig="soft" dir="t">
              <a:rot lat="0" lon="0" rev="15600000"/>
            </a:lightRig>
          </a:scene3d>
          <a:sp3d extrusionH="57150" prstMaterial="softEdge">
            <a:bevelT w="25400" h="38100"/>
          </a:sp3d>
        </a:bodyPr>
        <a:lstStyle/>
        <a:p>
          <a:pPr algn="ctr"/>
          <a:r>
            <a:rPr lang="en-US" sz="5400" b="1" i="1" cap="none" spc="0">
              <a:ln/>
              <a:solidFill>
                <a:schemeClr val="accent1">
                  <a:lumMod val="75000"/>
                </a:schemeClr>
              </a:solidFill>
              <a:effectLst>
                <a:outerShdw blurRad="50800" dist="38100" dir="2700000" algn="tl" rotWithShape="0">
                  <a:prstClr val="black">
                    <a:alpha val="40000"/>
                  </a:prstClr>
                </a:outerShdw>
              </a:effectLst>
            </a:rPr>
            <a:t>Affordability by State</a:t>
          </a:r>
        </a:p>
      </xdr:txBody>
    </xdr:sp>
    <xdr:clientData/>
  </xdr:oneCellAnchor>
  <xdr:twoCellAnchor>
    <xdr:from>
      <xdr:col>0</xdr:col>
      <xdr:colOff>554183</xdr:colOff>
      <xdr:row>5</xdr:row>
      <xdr:rowOff>161637</xdr:rowOff>
    </xdr:from>
    <xdr:to>
      <xdr:col>12</xdr:col>
      <xdr:colOff>0</xdr:colOff>
      <xdr:row>8</xdr:row>
      <xdr:rowOff>115455</xdr:rowOff>
    </xdr:to>
    <xdr:sp macro="[0]!Cost_Chart" textlink="">
      <xdr:nvSpPr>
        <xdr:cNvPr id="6" name="TextBox 5">
          <a:extLst>
            <a:ext uri="{FF2B5EF4-FFF2-40B4-BE49-F238E27FC236}">
              <a16:creationId xmlns:a16="http://schemas.microsoft.com/office/drawing/2014/main" id="{659A5AB0-215A-F9D7-3E34-658A68AFA9FD}"/>
            </a:ext>
          </a:extLst>
        </xdr:cNvPr>
        <xdr:cNvSpPr txBox="1"/>
      </xdr:nvSpPr>
      <xdr:spPr>
        <a:xfrm>
          <a:off x="554183" y="1235364"/>
          <a:ext cx="15274635" cy="554182"/>
        </a:xfrm>
        <a:prstGeom prst="rect">
          <a:avLst/>
        </a:prstGeom>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ctr"/>
        <a:lstStyle/>
        <a:p>
          <a:pPr algn="ctr"/>
          <a:r>
            <a:rPr lang="en-US" sz="2800">
              <a:ln>
                <a:solidFill>
                  <a:schemeClr val="bg1"/>
                </a:solidFill>
              </a:ln>
              <a:solidFill>
                <a:schemeClr val="bg1"/>
              </a:solidFill>
            </a:rPr>
            <a:t>State Wise Living</a:t>
          </a:r>
          <a:r>
            <a:rPr lang="en-US" sz="2800" baseline="0">
              <a:ln>
                <a:solidFill>
                  <a:schemeClr val="bg1"/>
                </a:solidFill>
              </a:ln>
              <a:solidFill>
                <a:schemeClr val="bg1"/>
              </a:solidFill>
            </a:rPr>
            <a:t> Expense </a:t>
          </a:r>
          <a:endParaRPr lang="en-US" sz="2800">
            <a:ln>
              <a:solidFill>
                <a:schemeClr val="bg1"/>
              </a:solidFill>
            </a:ln>
            <a:solidFill>
              <a:schemeClr val="bg1"/>
            </a:solidFill>
          </a:endParaRPr>
        </a:p>
      </xdr:txBody>
    </xdr:sp>
    <xdr:clientData/>
  </xdr:twoCellAnchor>
  <xdr:twoCellAnchor>
    <xdr:from>
      <xdr:col>2</xdr:col>
      <xdr:colOff>11545</xdr:colOff>
      <xdr:row>21</xdr:row>
      <xdr:rowOff>215899</xdr:rowOff>
    </xdr:from>
    <xdr:to>
      <xdr:col>11</xdr:col>
      <xdr:colOff>0</xdr:colOff>
      <xdr:row>38</xdr:row>
      <xdr:rowOff>184728</xdr:rowOff>
    </xdr:to>
    <mc:AlternateContent xmlns:mc="http://schemas.openxmlformats.org/markup-compatibility/2006">
      <mc:Choice xmlns:cx4="http://schemas.microsoft.com/office/drawing/2016/5/10/chartex" Requires="cx4">
        <xdr:graphicFrame macro="">
          <xdr:nvGraphicFramePr>
            <xdr:cNvPr id="13" name="Chart 12">
              <a:extLst>
                <a:ext uri="{FF2B5EF4-FFF2-40B4-BE49-F238E27FC236}">
                  <a16:creationId xmlns:a16="http://schemas.microsoft.com/office/drawing/2014/main" id="{29CFAB8E-06FB-0F57-4CDD-64C71A75A95B}"/>
                </a:ext>
              </a:extLst>
            </xdr:cNvPr>
            <xdr:cNvGraphicFramePr/>
          </xdr:nvGraphicFramePr>
          <xdr:xfrm>
            <a:off x="0" y="0"/>
            <a:ext cx="0" cy="0"/>
          </xdr:xfrm>
          <a:graphic>
            <a:graphicData uri="http://schemas.microsoft.com/office/drawing/2014/chartex">
              <cx:chart xmlns:cx="http://schemas.microsoft.com/office/drawing/2014/chartex" xmlns:r="http://schemas.openxmlformats.org/officeDocument/2006/relationships" r:id="rId1"/>
            </a:graphicData>
          </a:graphic>
        </xdr:graphicFrame>
      </mc:Choice>
      <mc:Fallback>
        <xdr:sp macro="" textlink="">
          <xdr:nvSpPr>
            <xdr:cNvPr id="0" name=""/>
            <xdr:cNvSpPr>
              <a:spLocks noTextEdit="1"/>
            </xdr:cNvSpPr>
          </xdr:nvSpPr>
          <xdr:spPr>
            <a:xfrm>
              <a:off x="1967345" y="4330699"/>
              <a:ext cx="12904355" cy="3245429"/>
            </a:xfrm>
            <a:prstGeom prst="rect">
              <a:avLst/>
            </a:prstGeom>
            <a:solidFill>
              <a:prstClr val="white"/>
            </a:solidFill>
            <a:ln w="1">
              <a:solidFill>
                <a:prstClr val="green"/>
              </a:solidFill>
            </a:ln>
          </xdr:spPr>
          <xdr:txBody>
            <a:bodyPr vertOverflow="clip" horzOverflow="clip"/>
            <a:lstStyle/>
            <a:p>
              <a:r>
                <a:rPr lang="en-US" sz="1100"/>
                <a:t>This chart isn't available in your version of Excel.
Editing this shape or saving this workbook into a different file format will permanently break the chart.</a:t>
              </a:r>
            </a:p>
          </xdr:txBody>
        </xdr:sp>
      </mc:Fallback>
    </mc:AlternateContent>
    <xdr:clientData/>
  </xdr:twoCellAnchor>
  <xdr:twoCellAnchor>
    <xdr:from>
      <xdr:col>11</xdr:col>
      <xdr:colOff>230908</xdr:colOff>
      <xdr:row>1</xdr:row>
      <xdr:rowOff>11545</xdr:rowOff>
    </xdr:from>
    <xdr:to>
      <xdr:col>12</xdr:col>
      <xdr:colOff>427181</xdr:colOff>
      <xdr:row>3</xdr:row>
      <xdr:rowOff>57727</xdr:rowOff>
    </xdr:to>
    <xdr:sp macro="" textlink="">
      <xdr:nvSpPr>
        <xdr:cNvPr id="14" name="Left Arrow 13">
          <a:extLst>
            <a:ext uri="{FF2B5EF4-FFF2-40B4-BE49-F238E27FC236}">
              <a16:creationId xmlns:a16="http://schemas.microsoft.com/office/drawing/2014/main" id="{7964433B-4D2B-01CC-E13A-7B0DE5512258}"/>
            </a:ext>
          </a:extLst>
        </xdr:cNvPr>
        <xdr:cNvSpPr/>
      </xdr:nvSpPr>
      <xdr:spPr>
        <a:xfrm>
          <a:off x="15078363" y="254000"/>
          <a:ext cx="1177636" cy="438727"/>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Back</a:t>
          </a:r>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0</xdr:row>
      <xdr:rowOff>0</xdr:rowOff>
    </xdr:from>
    <xdr:ext cx="16967200" cy="857249"/>
    <xdr:sp macro="" textlink="">
      <xdr:nvSpPr>
        <xdr:cNvPr id="6" name="Rectangle 5">
          <a:extLst>
            <a:ext uri="{FF2B5EF4-FFF2-40B4-BE49-F238E27FC236}">
              <a16:creationId xmlns:a16="http://schemas.microsoft.com/office/drawing/2014/main" id="{582A4B6B-8D92-314B-AF9F-C695158E77C0}"/>
            </a:ext>
          </a:extLst>
        </xdr:cNvPr>
        <xdr:cNvSpPr/>
      </xdr:nvSpPr>
      <xdr:spPr>
        <a:xfrm>
          <a:off x="0" y="0"/>
          <a:ext cx="16967200" cy="857249"/>
        </a:xfrm>
        <a:prstGeom prst="rect">
          <a:avLst/>
        </a:prstGeom>
        <a:ln w="38100">
          <a:solidFill>
            <a:schemeClr val="tx1"/>
          </a:solidFill>
        </a:ln>
      </xdr:spPr>
      <xdr:txBody>
        <a:bodyPr wrap="square" lIns="91440" tIns="45720" rIns="91440" bIns="45720" anchor="ctr">
          <a:noAutofit/>
          <a:scene3d>
            <a:camera prst="orthographicFront"/>
            <a:lightRig rig="soft" dir="t">
              <a:rot lat="0" lon="0" rev="15600000"/>
            </a:lightRig>
          </a:scene3d>
          <a:sp3d extrusionH="57150" prstMaterial="softEdge">
            <a:bevelT w="25400" h="38100"/>
          </a:sp3d>
        </a:bodyPr>
        <a:lstStyle/>
        <a:p>
          <a:pPr marL="0" indent="0" algn="ctr"/>
          <a:r>
            <a:rPr lang="en-US" sz="5400" b="1" i="1" cap="none" spc="0">
              <a:ln/>
              <a:solidFill>
                <a:schemeClr val="accent1">
                  <a:lumMod val="75000"/>
                </a:schemeClr>
              </a:solidFill>
              <a:effectLst>
                <a:outerShdw blurRad="50800" dist="38100" dir="2700000" algn="tl" rotWithShape="0">
                  <a:prstClr val="black">
                    <a:alpha val="40000"/>
                  </a:prstClr>
                </a:outerShdw>
              </a:effectLst>
              <a:latin typeface="+mn-lt"/>
              <a:ea typeface="+mn-ea"/>
              <a:cs typeface="+mn-cs"/>
            </a:rPr>
            <a:t>Know Your Surroundings</a:t>
          </a:r>
        </a:p>
      </xdr:txBody>
    </xdr:sp>
    <xdr:clientData/>
  </xdr:oneCellAnchor>
  <xdr:twoCellAnchor>
    <xdr:from>
      <xdr:col>13</xdr:col>
      <xdr:colOff>738909</xdr:colOff>
      <xdr:row>1</xdr:row>
      <xdr:rowOff>0</xdr:rowOff>
    </xdr:from>
    <xdr:to>
      <xdr:col>15</xdr:col>
      <xdr:colOff>230909</xdr:colOff>
      <xdr:row>3</xdr:row>
      <xdr:rowOff>46182</xdr:rowOff>
    </xdr:to>
    <xdr:sp macro="[0]!Back_to_Dashboard" textlink="">
      <xdr:nvSpPr>
        <xdr:cNvPr id="7" name="Left Arrow 6">
          <a:extLst>
            <a:ext uri="{FF2B5EF4-FFF2-40B4-BE49-F238E27FC236}">
              <a16:creationId xmlns:a16="http://schemas.microsoft.com/office/drawing/2014/main" id="{D4C265C6-D9D5-6444-9876-D925E21E7CBE}"/>
            </a:ext>
          </a:extLst>
        </xdr:cNvPr>
        <xdr:cNvSpPr/>
      </xdr:nvSpPr>
      <xdr:spPr>
        <a:xfrm>
          <a:off x="15320818" y="196273"/>
          <a:ext cx="1177636" cy="438727"/>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Back</a:t>
          </a:r>
        </a:p>
      </xdr:txBody>
    </xdr:sp>
    <xdr:clientData/>
  </xdr:twoCellAnchor>
  <xdr:twoCellAnchor>
    <xdr:from>
      <xdr:col>2</xdr:col>
      <xdr:colOff>0</xdr:colOff>
      <xdr:row>18</xdr:row>
      <xdr:rowOff>16163</xdr:rowOff>
    </xdr:from>
    <xdr:to>
      <xdr:col>7</xdr:col>
      <xdr:colOff>1212272</xdr:colOff>
      <xdr:row>36</xdr:row>
      <xdr:rowOff>0</xdr:rowOff>
    </xdr:to>
    <xdr:graphicFrame macro="">
      <xdr:nvGraphicFramePr>
        <xdr:cNvPr id="3" name="Chart 2">
          <a:extLst>
            <a:ext uri="{FF2B5EF4-FFF2-40B4-BE49-F238E27FC236}">
              <a16:creationId xmlns:a16="http://schemas.microsoft.com/office/drawing/2014/main" id="{6B95F277-FD57-764D-BCD5-07AF03908E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8</xdr:col>
      <xdr:colOff>595744</xdr:colOff>
      <xdr:row>18</xdr:row>
      <xdr:rowOff>0</xdr:rowOff>
    </xdr:from>
    <xdr:to>
      <xdr:col>14</xdr:col>
      <xdr:colOff>461816</xdr:colOff>
      <xdr:row>36</xdr:row>
      <xdr:rowOff>0</xdr:rowOff>
    </xdr:to>
    <mc:AlternateContent xmlns:mc="http://schemas.openxmlformats.org/markup-compatibility/2006" xmlns:a14="http://schemas.microsoft.com/office/drawing/2010/main">
      <mc:Choice Requires="a14">
        <xdr:graphicFrame macro="">
          <xdr:nvGraphicFramePr>
            <xdr:cNvPr id="8" name="State 2">
              <a:extLst>
                <a:ext uri="{FF2B5EF4-FFF2-40B4-BE49-F238E27FC236}">
                  <a16:creationId xmlns:a16="http://schemas.microsoft.com/office/drawing/2014/main" id="{16172259-D71C-5049-8661-A6F61590EFB0}"/>
                </a:ext>
              </a:extLst>
            </xdr:cNvPr>
            <xdr:cNvGraphicFramePr/>
          </xdr:nvGraphicFramePr>
          <xdr:xfrm>
            <a:off x="0" y="0"/>
            <a:ext cx="0" cy="0"/>
          </xdr:xfrm>
          <a:graphic>
            <a:graphicData uri="http://schemas.microsoft.com/office/drawing/2010/slicer">
              <sle:slicer xmlns:sle="http://schemas.microsoft.com/office/drawing/2010/slicer" name="State 2"/>
            </a:graphicData>
          </a:graphic>
        </xdr:graphicFrame>
      </mc:Choice>
      <mc:Fallback xmlns="">
        <xdr:sp macro="" textlink="">
          <xdr:nvSpPr>
            <xdr:cNvPr id="0" name=""/>
            <xdr:cNvSpPr>
              <a:spLocks noTextEdit="1"/>
            </xdr:cNvSpPr>
          </xdr:nvSpPr>
          <xdr:spPr>
            <a:xfrm>
              <a:off x="9404926" y="4052455"/>
              <a:ext cx="6412345" cy="353290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4.xml><?xml version="1.0" encoding="utf-8"?>
<xdr:wsDr xmlns:xdr="http://schemas.openxmlformats.org/drawingml/2006/spreadsheetDrawing" xmlns:a="http://schemas.openxmlformats.org/drawingml/2006/main">
  <xdr:oneCellAnchor>
    <xdr:from>
      <xdr:col>0</xdr:col>
      <xdr:colOff>1</xdr:colOff>
      <xdr:row>0</xdr:row>
      <xdr:rowOff>0</xdr:rowOff>
    </xdr:from>
    <xdr:ext cx="17560636" cy="857249"/>
    <xdr:sp macro="" textlink="">
      <xdr:nvSpPr>
        <xdr:cNvPr id="2" name="Rectangle 1">
          <a:extLst>
            <a:ext uri="{FF2B5EF4-FFF2-40B4-BE49-F238E27FC236}">
              <a16:creationId xmlns:a16="http://schemas.microsoft.com/office/drawing/2014/main" id="{B22B3748-BFD2-9A4F-A8BE-3F5D227E2F44}"/>
            </a:ext>
          </a:extLst>
        </xdr:cNvPr>
        <xdr:cNvSpPr/>
      </xdr:nvSpPr>
      <xdr:spPr>
        <a:xfrm>
          <a:off x="1" y="0"/>
          <a:ext cx="17560636" cy="857249"/>
        </a:xfrm>
        <a:prstGeom prst="rect">
          <a:avLst/>
        </a:prstGeom>
        <a:solidFill>
          <a:schemeClr val="accent1">
            <a:lumMod val="20000"/>
            <a:lumOff val="80000"/>
          </a:schemeClr>
        </a:solidFill>
        <a:ln w="38100">
          <a:solidFill>
            <a:schemeClr val="accent1"/>
          </a:solidFill>
        </a:ln>
      </xdr:spPr>
      <xdr:txBody>
        <a:bodyPr wrap="square" lIns="91440" tIns="45720" rIns="91440" bIns="45720" anchor="ctr">
          <a:noAutofit/>
          <a:scene3d>
            <a:camera prst="orthographicFront"/>
            <a:lightRig rig="soft" dir="t">
              <a:rot lat="0" lon="0" rev="15600000"/>
            </a:lightRig>
          </a:scene3d>
          <a:sp3d extrusionH="57150" prstMaterial="softEdge">
            <a:bevelT w="25400" h="38100"/>
          </a:sp3d>
        </a:bodyPr>
        <a:lstStyle/>
        <a:p>
          <a:pPr algn="ctr"/>
          <a:r>
            <a:rPr lang="en-US" sz="5400" b="1" i="1" cap="none" spc="0">
              <a:ln/>
              <a:solidFill>
                <a:schemeClr val="accent1">
                  <a:lumMod val="75000"/>
                </a:schemeClr>
              </a:solidFill>
              <a:effectLst>
                <a:outerShdw blurRad="50800" dist="38100" dir="2700000" algn="tl" rotWithShape="0">
                  <a:prstClr val="black">
                    <a:alpha val="40000"/>
                  </a:prstClr>
                </a:outerShdw>
              </a:effectLst>
              <a:latin typeface="+mn-lt"/>
              <a:ea typeface="+mn-ea"/>
              <a:cs typeface="+mn-cs"/>
            </a:rPr>
            <a:t>Your Seasonal Weather Guide</a:t>
          </a:r>
        </a:p>
      </xdr:txBody>
    </xdr:sp>
    <xdr:clientData/>
  </xdr:oneCellAnchor>
  <xdr:oneCellAnchor>
    <xdr:from>
      <xdr:col>10</xdr:col>
      <xdr:colOff>992909</xdr:colOff>
      <xdr:row>20</xdr:row>
      <xdr:rowOff>22981</xdr:rowOff>
    </xdr:from>
    <xdr:ext cx="5380182" cy="781111"/>
    <xdr:sp macro="" textlink="">
      <xdr:nvSpPr>
        <xdr:cNvPr id="5" name="Rectangle 4">
          <a:extLst>
            <a:ext uri="{FF2B5EF4-FFF2-40B4-BE49-F238E27FC236}">
              <a16:creationId xmlns:a16="http://schemas.microsoft.com/office/drawing/2014/main" id="{96510A6D-EE0C-9E48-B0BB-EC459BF18D5E}"/>
            </a:ext>
          </a:extLst>
        </xdr:cNvPr>
        <xdr:cNvSpPr/>
      </xdr:nvSpPr>
      <xdr:spPr>
        <a:xfrm>
          <a:off x="11210636" y="3948436"/>
          <a:ext cx="5380182" cy="781111"/>
        </a:xfrm>
        <a:prstGeom prst="rect">
          <a:avLst/>
        </a:prstGeom>
        <a:solidFill>
          <a:schemeClr val="accent1"/>
        </a:solidFill>
      </xdr:spPr>
      <xdr:txBody>
        <a:bodyPr wrap="square" lIns="91440" tIns="45720" rIns="91440" bIns="45720">
          <a:spAutoFit/>
        </a:bodyPr>
        <a:lstStyle/>
        <a:p>
          <a:pPr algn="ctr"/>
          <a:r>
            <a:rPr lang="en-US" sz="4400" b="0" cap="none" spc="0">
              <a:ln w="0">
                <a:solidFill>
                  <a:schemeClr val="bg1"/>
                </a:solidFill>
              </a:ln>
              <a:solidFill>
                <a:schemeClr val="bg1"/>
              </a:solidFill>
              <a:effectLst>
                <a:outerShdw blurRad="38100" dist="25400" dir="5400000" algn="ctr" rotWithShape="0">
                  <a:srgbClr val="6E747A">
                    <a:alpha val="43000"/>
                  </a:srgbClr>
                </a:outerShdw>
              </a:effectLst>
            </a:rPr>
            <a:t>Climate</a:t>
          </a:r>
          <a:r>
            <a:rPr lang="en-US" sz="4400" b="0" cap="none" spc="0" baseline="0">
              <a:ln w="0">
                <a:solidFill>
                  <a:schemeClr val="bg1"/>
                </a:solidFill>
              </a:ln>
              <a:solidFill>
                <a:schemeClr val="bg1"/>
              </a:solidFill>
              <a:effectLst>
                <a:outerShdw blurRad="38100" dist="25400" dir="5400000" algn="ctr" rotWithShape="0">
                  <a:srgbClr val="6E747A">
                    <a:alpha val="43000"/>
                  </a:srgbClr>
                </a:outerShdw>
              </a:effectLst>
            </a:rPr>
            <a:t> Type</a:t>
          </a:r>
          <a:endParaRPr lang="en-US" sz="4400" b="0" cap="none" spc="0">
            <a:ln w="0">
              <a:solidFill>
                <a:schemeClr val="bg1"/>
              </a:solidFill>
            </a:ln>
            <a:solidFill>
              <a:schemeClr val="bg1"/>
            </a:solidFill>
            <a:effectLst>
              <a:outerShdw blurRad="38100" dist="25400" dir="5400000" algn="ctr" rotWithShape="0">
                <a:srgbClr val="6E747A">
                  <a:alpha val="43000"/>
                </a:srgbClr>
              </a:outerShdw>
            </a:effectLst>
          </a:endParaRPr>
        </a:p>
      </xdr:txBody>
    </xdr:sp>
    <xdr:clientData/>
  </xdr:oneCellAnchor>
  <xdr:oneCellAnchor>
    <xdr:from>
      <xdr:col>14</xdr:col>
      <xdr:colOff>414337</xdr:colOff>
      <xdr:row>25</xdr:row>
      <xdr:rowOff>138111</xdr:rowOff>
    </xdr:from>
    <xdr:ext cx="391160" cy="314283"/>
    <xdr:pic macro="[0]!ShowClimateInfo">
      <xdr:nvPicPr>
        <xdr:cNvPr id="6" name="Graphic 5" descr="Information outline">
          <a:extLst>
            <a:ext uri="{FF2B5EF4-FFF2-40B4-BE49-F238E27FC236}">
              <a16:creationId xmlns:a16="http://schemas.microsoft.com/office/drawing/2014/main" id="{E8E51829-CCAC-544C-A242-5DD33AA82774}"/>
            </a:ext>
          </a:extLst>
        </xdr:cNvPr>
        <xdr:cNvPicPr>
          <a:picLocks noChangeAspect="1"/>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9837737" y="3948111"/>
          <a:ext cx="391160" cy="314283"/>
        </a:xfrm>
        <a:prstGeom prst="rect">
          <a:avLst/>
        </a:prstGeom>
      </xdr:spPr>
    </xdr:pic>
    <xdr:clientData/>
  </xdr:oneCellAnchor>
  <xdr:twoCellAnchor editAs="oneCell">
    <xdr:from>
      <xdr:col>0</xdr:col>
      <xdr:colOff>655781</xdr:colOff>
      <xdr:row>5</xdr:row>
      <xdr:rowOff>138545</xdr:rowOff>
    </xdr:from>
    <xdr:to>
      <xdr:col>16</xdr:col>
      <xdr:colOff>172259</xdr:colOff>
      <xdr:row>18</xdr:row>
      <xdr:rowOff>55880</xdr:rowOff>
    </xdr:to>
    <mc:AlternateContent xmlns:mc="http://schemas.openxmlformats.org/markup-compatibility/2006" xmlns:a14="http://schemas.microsoft.com/office/drawing/2010/main">
      <mc:Choice Requires="a14">
        <xdr:graphicFrame macro="">
          <xdr:nvGraphicFramePr>
            <xdr:cNvPr id="10" name="State 3">
              <a:extLst>
                <a:ext uri="{FF2B5EF4-FFF2-40B4-BE49-F238E27FC236}">
                  <a16:creationId xmlns:a16="http://schemas.microsoft.com/office/drawing/2014/main" id="{0BBCB258-A858-064B-8D5F-57E6F6B971A5}"/>
                </a:ext>
              </a:extLst>
            </xdr:cNvPr>
            <xdr:cNvGraphicFramePr/>
          </xdr:nvGraphicFramePr>
          <xdr:xfrm>
            <a:off x="0" y="0"/>
            <a:ext cx="0" cy="0"/>
          </xdr:xfrm>
          <a:graphic>
            <a:graphicData uri="http://schemas.microsoft.com/office/drawing/2010/slicer">
              <sle:slicer xmlns:sle="http://schemas.microsoft.com/office/drawing/2010/slicer" name="State 3"/>
            </a:graphicData>
          </a:graphic>
        </xdr:graphicFrame>
      </mc:Choice>
      <mc:Fallback xmlns="">
        <xdr:sp macro="" textlink="">
          <xdr:nvSpPr>
            <xdr:cNvPr id="0" name=""/>
            <xdr:cNvSpPr>
              <a:spLocks noTextEdit="1"/>
            </xdr:cNvSpPr>
          </xdr:nvSpPr>
          <xdr:spPr>
            <a:xfrm>
              <a:off x="655781" y="1119909"/>
              <a:ext cx="15864842" cy="246888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681182</xdr:colOff>
      <xdr:row>20</xdr:row>
      <xdr:rowOff>46180</xdr:rowOff>
    </xdr:from>
    <xdr:to>
      <xdr:col>10</xdr:col>
      <xdr:colOff>831273</xdr:colOff>
      <xdr:row>38</xdr:row>
      <xdr:rowOff>173180</xdr:rowOff>
    </xdr:to>
    <xdr:graphicFrame macro="">
      <xdr:nvGraphicFramePr>
        <xdr:cNvPr id="11" name="Weather_Pivot">
          <a:extLst>
            <a:ext uri="{FF2B5EF4-FFF2-40B4-BE49-F238E27FC236}">
              <a16:creationId xmlns:a16="http://schemas.microsoft.com/office/drawing/2014/main" id="{7B11A2AB-6764-AF4B-88F4-9898DF05482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15</xdr:col>
      <xdr:colOff>69272</xdr:colOff>
      <xdr:row>1</xdr:row>
      <xdr:rowOff>34636</xdr:rowOff>
    </xdr:from>
    <xdr:to>
      <xdr:col>16</xdr:col>
      <xdr:colOff>415635</xdr:colOff>
      <xdr:row>3</xdr:row>
      <xdr:rowOff>80818</xdr:rowOff>
    </xdr:to>
    <xdr:sp macro="[0]!Back_to_Dashboard" textlink="">
      <xdr:nvSpPr>
        <xdr:cNvPr id="12" name="Left Arrow 11">
          <a:extLst>
            <a:ext uri="{FF2B5EF4-FFF2-40B4-BE49-F238E27FC236}">
              <a16:creationId xmlns:a16="http://schemas.microsoft.com/office/drawing/2014/main" id="{9E1EAB9D-E600-BD48-9DAF-D79019EFA5A7}"/>
            </a:ext>
          </a:extLst>
        </xdr:cNvPr>
        <xdr:cNvSpPr/>
      </xdr:nvSpPr>
      <xdr:spPr>
        <a:xfrm>
          <a:off x="15586363" y="230909"/>
          <a:ext cx="1177636" cy="438727"/>
        </a:xfrm>
        <a:prstGeom prst="left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a:t>Back</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17</xdr:row>
      <xdr:rowOff>0</xdr:rowOff>
    </xdr:from>
    <xdr:to>
      <xdr:col>29</xdr:col>
      <xdr:colOff>0</xdr:colOff>
      <xdr:row>31</xdr:row>
      <xdr:rowOff>76200</xdr:rowOff>
    </xdr:to>
    <xdr:graphicFrame macro="">
      <xdr:nvGraphicFramePr>
        <xdr:cNvPr id="6" name="Weather_Pivot">
          <a:extLst>
            <a:ext uri="{FF2B5EF4-FFF2-40B4-BE49-F238E27FC236}">
              <a16:creationId xmlns:a16="http://schemas.microsoft.com/office/drawing/2014/main" id="{130CF490-A2A4-F2C2-C079-0D78BEFD29B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901700</xdr:colOff>
      <xdr:row>0</xdr:row>
      <xdr:rowOff>101600</xdr:rowOff>
    </xdr:from>
    <xdr:to>
      <xdr:col>9</xdr:col>
      <xdr:colOff>850900</xdr:colOff>
      <xdr:row>13</xdr:row>
      <xdr:rowOff>41269</xdr:rowOff>
    </xdr:to>
    <mc:AlternateContent xmlns:mc="http://schemas.openxmlformats.org/markup-compatibility/2006" xmlns:a14="http://schemas.microsoft.com/office/drawing/2010/main">
      <mc:Choice Requires="a14">
        <xdr:graphicFrame macro="">
          <xdr:nvGraphicFramePr>
            <xdr:cNvPr id="7" name="State">
              <a:extLst>
                <a:ext uri="{FF2B5EF4-FFF2-40B4-BE49-F238E27FC236}">
                  <a16:creationId xmlns:a16="http://schemas.microsoft.com/office/drawing/2014/main" id="{9C09EBB3-B03C-87AC-6AE1-BE0A4EC2713C}"/>
                </a:ext>
              </a:extLst>
            </xdr:cNvPr>
            <xdr:cNvGraphicFramePr/>
          </xdr:nvGraphicFramePr>
          <xdr:xfrm>
            <a:off x="0" y="0"/>
            <a:ext cx="0" cy="0"/>
          </xdr:xfrm>
          <a:graphic>
            <a:graphicData uri="http://schemas.microsoft.com/office/drawing/2010/slicer">
              <sle:slicer xmlns:sle="http://schemas.microsoft.com/office/drawing/2010/slicer" name="State"/>
            </a:graphicData>
          </a:graphic>
        </xdr:graphicFrame>
      </mc:Choice>
      <mc:Fallback xmlns="">
        <xdr:sp macro="" textlink="">
          <xdr:nvSpPr>
            <xdr:cNvPr id="0" name=""/>
            <xdr:cNvSpPr>
              <a:spLocks noTextEdit="1"/>
            </xdr:cNvSpPr>
          </xdr:nvSpPr>
          <xdr:spPr>
            <a:xfrm>
              <a:off x="6921500" y="1016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33</xdr:col>
      <xdr:colOff>711200</xdr:colOff>
      <xdr:row>14</xdr:row>
      <xdr:rowOff>0</xdr:rowOff>
    </xdr:from>
    <xdr:to>
      <xdr:col>38</xdr:col>
      <xdr:colOff>584200</xdr:colOff>
      <xdr:row>28</xdr:row>
      <xdr:rowOff>76200</xdr:rowOff>
    </xdr:to>
    <xdr:graphicFrame macro="">
      <xdr:nvGraphicFramePr>
        <xdr:cNvPr id="5" name="Chart 4">
          <a:extLst>
            <a:ext uri="{FF2B5EF4-FFF2-40B4-BE49-F238E27FC236}">
              <a16:creationId xmlns:a16="http://schemas.microsoft.com/office/drawing/2014/main" id="{2583B153-0F63-1DB9-1776-332A7524B8B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oneCell">
    <xdr:from>
      <xdr:col>31</xdr:col>
      <xdr:colOff>787400</xdr:colOff>
      <xdr:row>17</xdr:row>
      <xdr:rowOff>12700</xdr:rowOff>
    </xdr:from>
    <xdr:to>
      <xdr:col>33</xdr:col>
      <xdr:colOff>723900</xdr:colOff>
      <xdr:row>29</xdr:row>
      <xdr:rowOff>155569</xdr:rowOff>
    </xdr:to>
    <mc:AlternateContent xmlns:mc="http://schemas.openxmlformats.org/markup-compatibility/2006" xmlns:a14="http://schemas.microsoft.com/office/drawing/2010/main">
      <mc:Choice Requires="a14">
        <xdr:graphicFrame macro="">
          <xdr:nvGraphicFramePr>
            <xdr:cNvPr id="10" name="State 1">
              <a:extLst>
                <a:ext uri="{FF2B5EF4-FFF2-40B4-BE49-F238E27FC236}">
                  <a16:creationId xmlns:a16="http://schemas.microsoft.com/office/drawing/2014/main" id="{F6F4A678-DCB7-BB44-F82B-A584B7CA2D7D}"/>
                </a:ext>
              </a:extLst>
            </xdr:cNvPr>
            <xdr:cNvGraphicFramePr/>
          </xdr:nvGraphicFramePr>
          <xdr:xfrm>
            <a:off x="0" y="0"/>
            <a:ext cx="0" cy="0"/>
          </xdr:xfrm>
          <a:graphic>
            <a:graphicData uri="http://schemas.microsoft.com/office/drawing/2010/slicer">
              <sle:slicer xmlns:sle="http://schemas.microsoft.com/office/drawing/2010/slicer" name="State 1"/>
            </a:graphicData>
          </a:graphic>
        </xdr:graphicFrame>
      </mc:Choice>
      <mc:Fallback xmlns="">
        <xdr:sp macro="" textlink="">
          <xdr:nvSpPr>
            <xdr:cNvPr id="0" name=""/>
            <xdr:cNvSpPr>
              <a:spLocks noTextEdit="1"/>
            </xdr:cNvSpPr>
          </xdr:nvSpPr>
          <xdr:spPr>
            <a:xfrm>
              <a:off x="26987500" y="3263900"/>
              <a:ext cx="1828800" cy="2428869"/>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wani Teli" refreshedDate="45783.445691435183" createdVersion="8" refreshedVersion="8" minRefreshableVersion="3" recordCount="50" xr:uid="{CB6E660B-3256-457E-B2E1-6C12086187D2}">
  <cacheSource type="worksheet">
    <worksheetSource name="Table3"/>
  </cacheSource>
  <cacheFields count="7">
    <cacheField name="State" numFmtId="0">
      <sharedItems count="50">
        <s v="Alabama"/>
        <s v="Alaska"/>
        <s v="Arizona"/>
        <s v="Arkansas"/>
        <s v="California"/>
        <s v="Colorado"/>
        <s v="Connecticut"/>
        <s v="Delaware"/>
        <s v="Florida"/>
        <s v="Georgia"/>
        <s v="Hawaii"/>
        <s v="Idaho"/>
        <s v="Illinois"/>
        <s v="Indiana"/>
        <s v="Iowa"/>
        <s v="Kansas"/>
        <s v="Kentucky"/>
        <s v="Louisiana"/>
        <s v="Maine"/>
        <s v="Maryland"/>
        <s v="Massachusetts"/>
        <s v="Michigan"/>
        <s v="Minnesota"/>
        <s v="Mississippi"/>
        <s v="Missouri"/>
        <s v="Montana"/>
        <s v="Nebraska"/>
        <s v="Nevada"/>
        <s v="New Hampshire"/>
        <s v="New Jersey"/>
        <s v="New Mexico"/>
        <s v="New York"/>
        <s v="North Carolina"/>
        <s v="North Dakota"/>
        <s v="Ohio"/>
        <s v="Oklahoma"/>
        <s v="Oregon"/>
        <s v="Pennsylvania"/>
        <s v="Rhode Island"/>
        <s v="South Carolina"/>
        <s v="South Dakota"/>
        <s v="Tennessee"/>
        <s v="Texas"/>
        <s v="Utah"/>
        <s v="Vermont"/>
        <s v="Virginia"/>
        <s v="Washington"/>
        <s v="West Virginia"/>
        <s v="Wisconsin"/>
        <s v="Wyoming"/>
      </sharedItems>
    </cacheField>
    <cacheField name="Spring (Avg ° F)" numFmtId="0">
      <sharedItems containsSemiMixedTypes="0" containsString="0" containsNumber="1" minValue="24.7" maxValue="69.900000000000006"/>
    </cacheField>
    <cacheField name="Summer (Avg ° F)" numFmtId="0">
      <sharedItems containsSemiMixedTypes="0" containsString="0" containsNumber="1" minValue="52.3" maxValue="81.099999999999994"/>
    </cacheField>
    <cacheField name="Fall(Avg ° F)" numFmtId="0">
      <sharedItems containsSemiMixedTypes="0" containsString="0" containsNumber="1" minValue="26.7" maxValue="72.7"/>
    </cacheField>
    <cacheField name="Winter(Avg ° F)" numFmtId="0">
      <sharedItems containsSemiMixedTypes="0" containsString="0" containsNumber="1" minValue="2.6" maxValue="67.400000000000006"/>
    </cacheField>
    <cacheField name="Yearly Avg" numFmtId="0">
      <sharedItems containsSemiMixedTypes="0" containsString="0" containsNumber="1" minValue="26.574999999999999" maxValue="70.75"/>
    </cacheField>
    <cacheField name="Climate Type" numFmtId="0">
      <sharedItems/>
    </cacheField>
  </cacheFields>
  <extLst>
    <ext xmlns:x14="http://schemas.microsoft.com/office/spreadsheetml/2009/9/main" uri="{725AE2AE-9491-48be-B2B4-4EB974FC3084}">
      <x14:pivotCacheDefinition pivotCacheId="784445049"/>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wani Teli" refreshedDate="46014.640516319443" createdVersion="8" refreshedVersion="8" minRefreshableVersion="3" recordCount="10" xr:uid="{C17947D2-09CA-0C4E-B693-541C677EBD66}">
  <cacheSource type="worksheet">
    <worksheetSource ref="AJ1:AM11" sheet="Summary"/>
  </cacheSource>
  <cacheFields count="4">
    <cacheField name="State" numFmtId="0">
      <sharedItems count="16">
        <s v="Mississippi"/>
        <s v="Oklahoma"/>
        <s v="Missouri"/>
        <s v="West Virginia"/>
        <s v="Arkansas"/>
        <s v="Tennessee"/>
        <s v="Louisiana"/>
        <s v="Michigan"/>
        <s v="South Dakota"/>
        <s v="New Mexico"/>
        <s v="Wyoming" u="1"/>
        <s v="" u="1"/>
        <s v="Kansas" u="1"/>
        <s v="Alabama" u="1"/>
        <s v="Indiana" u="1"/>
        <s v="Texas" u="1"/>
      </sharedItems>
    </cacheField>
    <cacheField name="Murder count" numFmtId="1">
      <sharedItems containsSemiMixedTypes="0" containsString="0" containsNumber="1" minValue="3.8" maxValue="16.100000000000001"/>
    </cacheField>
    <cacheField name="Assault Count" numFmtId="0">
      <sharedItems containsSemiMixedTypes="0" containsString="0" containsNumber="1" containsInteger="1" minValue="81" maxValue="285"/>
    </cacheField>
    <cacheField name="Rape Count" numFmtId="1">
      <sharedItems containsSemiMixedTypes="0" containsString="0" containsNumber="1" minValue="9.3000000000000007" maxValue="35.1"/>
    </cacheField>
  </cacheFields>
  <extLst>
    <ext xmlns:x14="http://schemas.microsoft.com/office/spreadsheetml/2009/9/main" uri="{725AE2AE-9491-48be-B2B4-4EB974FC3084}">
      <x14:pivotCacheDefinition pivotCacheId="1619435904"/>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Dhwani Teli" refreshedDate="46014.640566203707" createdVersion="8" refreshedVersion="8" minRefreshableVersion="3" recordCount="19" xr:uid="{9615C526-865B-0A42-A890-3364C55C743F}">
  <cacheSource type="worksheet">
    <worksheetSource ref="A1:G20" sheet="Summary"/>
  </cacheSource>
  <cacheFields count="7">
    <cacheField name="State" numFmtId="0">
      <sharedItems count="16">
        <s v="Mississippi"/>
        <s v="Oklahoma"/>
        <s v="Missouri"/>
        <s v="West Virginia"/>
        <s v="Arkansas"/>
        <s v="Tennessee"/>
        <s v="Louisiana"/>
        <s v="Michigan"/>
        <s v="South Dakota"/>
        <s v="New Mexico"/>
        <s v=""/>
        <s v="Wyoming" u="1"/>
        <s v="Kansas" u="1"/>
        <s v="Alabama" u="1"/>
        <s v="Indiana" u="1"/>
        <s v="Texas" u="1"/>
      </sharedItems>
    </cacheField>
    <cacheField name="Spring (Avg ° F)" numFmtId="0">
      <sharedItems containsMixedTypes="1" containsNumber="1" minValue="42.6" maxValue="66.3"/>
    </cacheField>
    <cacheField name="Summer (Avg ° F)" numFmtId="0">
      <sharedItems containsMixedTypes="1" containsNumber="1" minValue="66.2" maxValue="81.099999999999994"/>
    </cacheField>
    <cacheField name="Fall(Avg ° F)" numFmtId="0">
      <sharedItems containsMixedTypes="1" containsNumber="1" minValue="46.4" maxValue="67.400000000000006"/>
    </cacheField>
    <cacheField name="Winter(Avg ° F)" numFmtId="0">
      <sharedItems containsMixedTypes="1" containsNumber="1" minValue="19.5" maxValue="50.9"/>
    </cacheField>
    <cacheField name="Weather" numFmtId="0">
      <sharedItems count="4">
        <s v="Warm"/>
        <s v="Moderate"/>
        <s v="Cold"/>
        <s v=""/>
      </sharedItems>
    </cacheField>
    <cacheField name="Weather Icon" numFmtId="0">
      <sharedItems count="4">
        <s v="☀️"/>
        <s v="🌤️ "/>
        <s v="❄️"/>
        <s v=""/>
      </sharedItems>
    </cacheField>
  </cacheFields>
  <extLst>
    <ext xmlns:x14="http://schemas.microsoft.com/office/spreadsheetml/2009/9/main" uri="{725AE2AE-9491-48be-B2B4-4EB974FC3084}">
      <x14:pivotCacheDefinition pivotCacheId="1999722544"/>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50">
  <r>
    <x v="0"/>
    <n v="62.5"/>
    <n v="78.599999999999994"/>
    <n v="63.7"/>
    <n v="46.5"/>
    <n v="62.825000000000003"/>
    <s v="Warm"/>
  </r>
  <r>
    <x v="1"/>
    <n v="24.7"/>
    <n v="52.3"/>
    <n v="26.7"/>
    <n v="2.6"/>
    <n v="26.574999999999999"/>
    <s v="Cold"/>
  </r>
  <r>
    <x v="2"/>
    <n v="58.2"/>
    <n v="78.099999999999994"/>
    <n v="61.3"/>
    <n v="43.6"/>
    <n v="60.300000000000004"/>
    <s v="Warm"/>
  </r>
  <r>
    <x v="3"/>
    <n v="60.3"/>
    <n v="78.8"/>
    <n v="61.4"/>
    <n v="41.5"/>
    <n v="60.5"/>
    <s v="Warm"/>
  </r>
  <r>
    <x v="4"/>
    <n v="57.1"/>
    <n v="73.400000000000006"/>
    <n v="60.9"/>
    <n v="46.2"/>
    <n v="59.400000000000006"/>
    <s v="Moderate"/>
  </r>
  <r>
    <x v="5"/>
    <n v="43.7"/>
    <n v="65.2"/>
    <n v="45.9"/>
    <n v="25.8"/>
    <n v="45.150000000000006"/>
    <s v="Moderate"/>
  </r>
  <r>
    <x v="6"/>
    <n v="47.3"/>
    <n v="69.2"/>
    <n v="51.2"/>
    <n v="28.5"/>
    <n v="49.05"/>
    <s v="Moderate"/>
  </r>
  <r>
    <x v="7"/>
    <n v="53.3"/>
    <n v="74.2"/>
    <n v="57.4"/>
    <n v="36.1"/>
    <n v="55.25"/>
    <s v="Moderate"/>
  </r>
  <r>
    <x v="8"/>
    <n v="69.900000000000006"/>
    <n v="81"/>
    <n v="72.7"/>
    <n v="59.4"/>
    <n v="70.75"/>
    <s v="Warm"/>
  </r>
  <r>
    <x v="9"/>
    <n v="63.1"/>
    <n v="78.7"/>
    <n v="64.599999999999994"/>
    <n v="47.8"/>
    <n v="63.55"/>
    <s v="Warm"/>
  </r>
  <r>
    <x v="10"/>
    <n v="68.599999999999994"/>
    <n v="72.2"/>
    <n v="71.8"/>
    <n v="67.400000000000006"/>
    <n v="70"/>
    <s v="Warm"/>
  </r>
  <r>
    <x v="11"/>
    <n v="43.6"/>
    <n v="63.7"/>
    <n v="44.8"/>
    <n v="25.4"/>
    <n v="44.375000000000007"/>
    <s v="Cold"/>
  </r>
  <r>
    <x v="12"/>
    <n v="51.6"/>
    <n v="73.400000000000006"/>
    <n v="53.8"/>
    <n v="28.3"/>
    <n v="51.775000000000006"/>
    <s v="Moderate"/>
  </r>
  <r>
    <x v="13"/>
    <n v="51.1"/>
    <n v="72.400000000000006"/>
    <n v="53.8"/>
    <n v="29.4"/>
    <n v="51.675000000000004"/>
    <s v="Moderate"/>
  </r>
  <r>
    <x v="14"/>
    <n v="48.2"/>
    <n v="71.599999999999994"/>
    <n v="49.8"/>
    <n v="21.7"/>
    <n v="47.824999999999996"/>
    <s v="Moderate"/>
  </r>
  <r>
    <x v="15"/>
    <n v="53.6"/>
    <n v="76.400000000000006"/>
    <n v="55.4"/>
    <n v="31.9"/>
    <n v="54.325000000000003"/>
    <s v="Moderate"/>
  </r>
  <r>
    <x v="16"/>
    <n v="55.1"/>
    <n v="74.5"/>
    <n v="57"/>
    <n v="35.9"/>
    <n v="55.625"/>
    <s v="Moderate"/>
  </r>
  <r>
    <x v="17"/>
    <n v="66.3"/>
    <n v="81.099999999999994"/>
    <n v="67.400000000000006"/>
    <n v="50.9"/>
    <n v="66.424999999999997"/>
    <s v="Warm"/>
  </r>
  <r>
    <x v="18"/>
    <n v="39.1"/>
    <n v="63.7"/>
    <n v="44.2"/>
    <n v="16.8"/>
    <n v="40.950000000000003"/>
    <s v="Cold"/>
  </r>
  <r>
    <x v="19"/>
    <n v="52.8"/>
    <n v="73.3"/>
    <n v="56.1"/>
    <n v="34.700000000000003"/>
    <n v="54.224999999999994"/>
    <s v="Moderate"/>
  </r>
  <r>
    <x v="20"/>
    <n v="45.7"/>
    <n v="68"/>
    <n v="50.3"/>
    <n v="27.4"/>
    <n v="47.85"/>
    <s v="Moderate"/>
  </r>
  <r>
    <x v="21"/>
    <n v="42.6"/>
    <n v="66.2"/>
    <n v="47.3"/>
    <n v="21.7"/>
    <n v="44.45"/>
    <s v="Cold"/>
  </r>
  <r>
    <x v="22"/>
    <n v="41.9"/>
    <n v="66.8"/>
    <n v="43.5"/>
    <n v="12.4"/>
    <n v="41.15"/>
    <s v="Cold"/>
  </r>
  <r>
    <x v="23"/>
    <n v="63.2"/>
    <n v="79.5"/>
    <n v="64.2"/>
    <n v="46.7"/>
    <n v="63.399999999999991"/>
    <s v="Warm"/>
  </r>
  <r>
    <x v="24"/>
    <n v="54.4"/>
    <n v="75.400000000000006"/>
    <n v="56"/>
    <n v="32.299999999999997"/>
    <n v="54.525000000000006"/>
    <s v="Moderate"/>
  </r>
  <r>
    <x v="25"/>
    <n v="42.5"/>
    <n v="64.2"/>
    <n v="43"/>
    <n v="21.2"/>
    <n v="42.724999999999994"/>
    <s v="Cold"/>
  </r>
  <r>
    <x v="26"/>
    <n v="48.2"/>
    <n v="71.8"/>
    <n v="49.5"/>
    <n v="25.7"/>
    <n v="48.8"/>
    <s v="Moderate"/>
  </r>
  <r>
    <x v="27"/>
    <n v="48"/>
    <n v="69"/>
    <n v="50.2"/>
    <n v="32.200000000000003"/>
    <n v="49.849999999999994"/>
    <s v="Moderate"/>
  </r>
  <r>
    <x v="28"/>
    <n v="42.4"/>
    <n v="65.5"/>
    <n v="46.3"/>
    <n v="21.1"/>
    <n v="43.824999999999996"/>
    <s v="Cold"/>
  </r>
  <r>
    <x v="29"/>
    <n v="50.6"/>
    <n v="72.2"/>
    <n v="54.8"/>
    <n v="33"/>
    <n v="52.650000000000006"/>
    <s v="Moderate"/>
  </r>
  <r>
    <x v="30"/>
    <n v="52.4"/>
    <n v="71.400000000000006"/>
    <n v="53.8"/>
    <n v="36.1"/>
    <n v="53.425000000000004"/>
    <s v="Moderate"/>
  </r>
  <r>
    <x v="31"/>
    <n v="43.6"/>
    <n v="66.5"/>
    <n v="48.1"/>
    <n v="23.3"/>
    <n v="45.375"/>
    <s v="Moderate"/>
  </r>
  <r>
    <x v="32"/>
    <n v="58.2"/>
    <n v="75.7"/>
    <n v="60.2"/>
    <n v="42.1"/>
    <n v="59.050000000000004"/>
    <s v="Moderate"/>
  </r>
  <r>
    <x v="33"/>
    <n v="41.1"/>
    <n v="66.599999999999994"/>
    <n v="42"/>
    <n v="12.2"/>
    <n v="40.474999999999994"/>
    <s v="Cold"/>
  </r>
  <r>
    <x v="34"/>
    <n v="49.7"/>
    <n v="70.900000000000006"/>
    <n v="52.9"/>
    <n v="29.5"/>
    <n v="50.75"/>
    <s v="Moderate"/>
  </r>
  <r>
    <x v="35"/>
    <n v="59.1"/>
    <n v="79.599999999999994"/>
    <n v="60.6"/>
    <n v="39.1"/>
    <n v="59.599999999999994"/>
    <s v="Moderate"/>
  </r>
  <r>
    <x v="36"/>
    <n v="46.9"/>
    <n v="63.7"/>
    <n v="48.9"/>
    <n v="34"/>
    <n v="48.375"/>
    <s v="Moderate"/>
  </r>
  <r>
    <x v="37"/>
    <n v="47.4"/>
    <n v="68.599999999999994"/>
    <n v="50.9"/>
    <n v="28.4"/>
    <n v="48.825000000000003"/>
    <s v="Moderate"/>
  </r>
  <r>
    <x v="38"/>
    <n v="47"/>
    <n v="68.8"/>
    <n v="53.1"/>
    <n v="31.4"/>
    <n v="50.075000000000003"/>
    <s v="Moderate"/>
  </r>
  <r>
    <x v="39"/>
    <n v="62"/>
    <n v="78.400000000000006"/>
    <n v="63.4"/>
    <n v="46.1"/>
    <n v="62.475000000000001"/>
    <s v="Warm"/>
  </r>
  <r>
    <x v="40"/>
    <n v="44.8"/>
    <n v="69.900000000000006"/>
    <n v="46.4"/>
    <n v="19.5"/>
    <n v="45.15"/>
    <s v="Moderate"/>
  </r>
  <r>
    <x v="41"/>
    <n v="57.3"/>
    <n v="75.599999999999994"/>
    <n v="58.6"/>
    <n v="39.1"/>
    <n v="57.649999999999991"/>
    <s v="Moderate"/>
  </r>
  <r>
    <x v="42"/>
    <n v="65.099999999999994"/>
    <n v="81.099999999999994"/>
    <n v="65.5"/>
    <n v="47.9"/>
    <n v="64.899999999999991"/>
    <s v="Warm"/>
  </r>
  <r>
    <x v="43"/>
    <n v="47.5"/>
    <n v="69.599999999999994"/>
    <n v="49.1"/>
    <n v="28.2"/>
    <n v="48.599999999999994"/>
    <s v="Moderate"/>
  </r>
  <r>
    <x v="44"/>
    <n v="41.5"/>
    <n v="65.099999999999994"/>
    <n v="45.7"/>
    <n v="19.399999999999999"/>
    <n v="42.925000000000004"/>
    <s v="Cold"/>
  </r>
  <r>
    <x v="45"/>
    <n v="54.1"/>
    <n v="73.2"/>
    <n v="56.5"/>
    <n v="36.799999999999997"/>
    <n v="55.150000000000006"/>
    <s v="Moderate"/>
  </r>
  <r>
    <x v="46"/>
    <n v="47.7"/>
    <n v="63.8"/>
    <n v="48.5"/>
    <n v="33"/>
    <n v="48.25"/>
    <s v="Moderate"/>
  </r>
  <r>
    <x v="47"/>
    <n v="50.9"/>
    <n v="70.2"/>
    <n v="53.3"/>
    <n v="32.799999999999997"/>
    <n v="51.8"/>
    <s v="Moderate"/>
  </r>
  <r>
    <x v="48"/>
    <n v="42.9"/>
    <n v="66.8"/>
    <n v="45.7"/>
    <n v="17.2"/>
    <n v="43.149999999999991"/>
    <s v="Cold"/>
  </r>
  <r>
    <x v="49"/>
    <n v="40.799999999999997"/>
    <n v="63.5"/>
    <n v="42.5"/>
    <n v="21.2"/>
    <n v="42"/>
    <s v="Cold"/>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
  <r>
    <x v="0"/>
    <n v="16.100000000000001"/>
    <n v="259"/>
    <n v="17.100000000000001"/>
  </r>
  <r>
    <x v="1"/>
    <n v="6.6"/>
    <n v="151"/>
    <n v="20"/>
  </r>
  <r>
    <x v="2"/>
    <n v="9"/>
    <n v="178"/>
    <n v="28.2"/>
  </r>
  <r>
    <x v="3"/>
    <n v="5.7"/>
    <n v="81"/>
    <n v="9.3000000000000007"/>
  </r>
  <r>
    <x v="4"/>
    <n v="8.8000000000000007"/>
    <n v="190"/>
    <n v="19.5"/>
  </r>
  <r>
    <x v="5"/>
    <n v="13.2"/>
    <n v="188"/>
    <n v="26.9"/>
  </r>
  <r>
    <x v="6"/>
    <n v="15.4"/>
    <n v="249"/>
    <n v="22.2"/>
  </r>
  <r>
    <x v="7"/>
    <n v="12.1"/>
    <n v="255"/>
    <n v="35.1"/>
  </r>
  <r>
    <x v="8"/>
    <n v="3.8"/>
    <n v="86"/>
    <n v="12.8"/>
  </r>
  <r>
    <x v="9"/>
    <n v="11.4"/>
    <n v="285"/>
    <n v="32.1"/>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9">
  <r>
    <x v="0"/>
    <n v="63.2"/>
    <n v="79.5"/>
    <n v="64.2"/>
    <n v="46.7"/>
    <x v="0"/>
    <x v="0"/>
  </r>
  <r>
    <x v="1"/>
    <n v="59.1"/>
    <n v="79.599999999999994"/>
    <n v="60.6"/>
    <n v="39.1"/>
    <x v="1"/>
    <x v="1"/>
  </r>
  <r>
    <x v="2"/>
    <n v="54.4"/>
    <n v="75.400000000000006"/>
    <n v="56"/>
    <n v="32.299999999999997"/>
    <x v="1"/>
    <x v="1"/>
  </r>
  <r>
    <x v="3"/>
    <n v="50.9"/>
    <n v="70.2"/>
    <n v="53.3"/>
    <n v="32.799999999999997"/>
    <x v="1"/>
    <x v="1"/>
  </r>
  <r>
    <x v="4"/>
    <n v="60.3"/>
    <n v="78.8"/>
    <n v="61.4"/>
    <n v="41.5"/>
    <x v="0"/>
    <x v="0"/>
  </r>
  <r>
    <x v="5"/>
    <n v="57.3"/>
    <n v="75.599999999999994"/>
    <n v="58.6"/>
    <n v="39.1"/>
    <x v="1"/>
    <x v="1"/>
  </r>
  <r>
    <x v="6"/>
    <n v="66.3"/>
    <n v="81.099999999999994"/>
    <n v="67.400000000000006"/>
    <n v="50.9"/>
    <x v="0"/>
    <x v="0"/>
  </r>
  <r>
    <x v="7"/>
    <n v="42.6"/>
    <n v="66.2"/>
    <n v="47.3"/>
    <n v="21.7"/>
    <x v="2"/>
    <x v="2"/>
  </r>
  <r>
    <x v="8"/>
    <n v="44.8"/>
    <n v="69.900000000000006"/>
    <n v="46.4"/>
    <n v="19.5"/>
    <x v="1"/>
    <x v="1"/>
  </r>
  <r>
    <x v="9"/>
    <n v="52.4"/>
    <n v="71.400000000000006"/>
    <n v="53.8"/>
    <n v="36.1"/>
    <x v="1"/>
    <x v="1"/>
  </r>
  <r>
    <x v="10"/>
    <s v=""/>
    <s v=""/>
    <s v=""/>
    <s v=""/>
    <x v="3"/>
    <x v="3"/>
  </r>
  <r>
    <x v="10"/>
    <s v=""/>
    <s v=""/>
    <s v=""/>
    <s v=""/>
    <x v="3"/>
    <x v="3"/>
  </r>
  <r>
    <x v="10"/>
    <s v=""/>
    <s v=""/>
    <s v=""/>
    <s v=""/>
    <x v="3"/>
    <x v="3"/>
  </r>
  <r>
    <x v="10"/>
    <s v=""/>
    <s v=""/>
    <s v=""/>
    <s v=""/>
    <x v="3"/>
    <x v="3"/>
  </r>
  <r>
    <x v="10"/>
    <s v=""/>
    <s v=""/>
    <s v=""/>
    <s v=""/>
    <x v="3"/>
    <x v="3"/>
  </r>
  <r>
    <x v="10"/>
    <s v=""/>
    <s v=""/>
    <s v=""/>
    <s v=""/>
    <x v="3"/>
    <x v="3"/>
  </r>
  <r>
    <x v="10"/>
    <s v=""/>
    <s v=""/>
    <s v=""/>
    <s v=""/>
    <x v="3"/>
    <x v="3"/>
  </r>
  <r>
    <x v="10"/>
    <s v=""/>
    <s v=""/>
    <s v=""/>
    <s v=""/>
    <x v="3"/>
    <x v="3"/>
  </r>
  <r>
    <x v="10"/>
    <s v=""/>
    <s v=""/>
    <s v=""/>
    <s v=""/>
    <x v="3"/>
    <x v="3"/>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46BBD755-0FFD-4C04-AC4A-9F7C55DAFC6C}" name="PivotTable1" cacheId="5"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6">
  <location ref="B52:C61" firstHeaderRow="1" firstDataRow="1" firstDataCol="1"/>
  <pivotFields count="7">
    <pivotField axis="axisRow" showAll="0">
      <items count="51">
        <item h="1" x="0"/>
        <item h="1" x="1"/>
        <item h="1" x="2"/>
        <item h="1" x="3"/>
        <item x="4"/>
        <item h="1" x="5"/>
        <item h="1" x="6"/>
        <item h="1" x="7"/>
        <item h="1" x="8"/>
        <item h="1" x="9"/>
        <item h="1" x="10"/>
        <item h="1" x="11"/>
        <item h="1" x="12"/>
        <item h="1" x="13"/>
        <item h="1" x="14"/>
        <item h="1" x="15"/>
        <item h="1" x="16"/>
        <item h="1" x="17"/>
        <item h="1" x="18"/>
        <item h="1" x="19"/>
        <item h="1" x="20"/>
        <item h="1" x="21"/>
        <item h="1" x="22"/>
        <item h="1" x="23"/>
        <item h="1" x="24"/>
        <item h="1" x="25"/>
        <item h="1" x="26"/>
        <item h="1" x="27"/>
        <item h="1" x="28"/>
        <item h="1" x="29"/>
        <item h="1" x="30"/>
        <item h="1" x="31"/>
        <item h="1" x="32"/>
        <item h="1" x="33"/>
        <item h="1" x="34"/>
        <item h="1" x="35"/>
        <item h="1" x="36"/>
        <item h="1" x="37"/>
        <item h="1" x="38"/>
        <item h="1" x="39"/>
        <item h="1" x="40"/>
        <item h="1" x="41"/>
        <item h="1" x="42"/>
        <item h="1" x="43"/>
        <item h="1" x="44"/>
        <item h="1" x="45"/>
        <item h="1" x="46"/>
        <item h="1" x="47"/>
        <item h="1" x="48"/>
        <item h="1" x="49"/>
        <item t="default"/>
      </items>
    </pivotField>
    <pivotField dataField="1" showAll="0"/>
    <pivotField dataField="1" showAll="0"/>
    <pivotField dataField="1" showAll="0"/>
    <pivotField dataField="1" showAll="0"/>
    <pivotField showAll="0"/>
    <pivotField showAll="0"/>
  </pivotFields>
  <rowFields count="2">
    <field x="0"/>
    <field x="-2"/>
  </rowFields>
  <rowItems count="9">
    <i>
      <x v="4"/>
    </i>
    <i r="1">
      <x/>
    </i>
    <i r="1" i="1">
      <x v="1"/>
    </i>
    <i r="1" i="2">
      <x v="2"/>
    </i>
    <i r="1" i="3">
      <x v="3"/>
    </i>
    <i t="grand">
      <x/>
    </i>
    <i t="grand" i="1">
      <x/>
    </i>
    <i t="grand" i="2">
      <x/>
    </i>
    <i t="grand" i="3">
      <x/>
    </i>
  </rowItems>
  <colItems count="1">
    <i/>
  </colItems>
  <dataFields count="4">
    <dataField name="Sum of Spring (Avg ° F)" fld="1" baseField="0" baseItem="0"/>
    <dataField name="Sum of Summer (Avg ° F)" fld="2" baseField="0" baseItem="0"/>
    <dataField name="Sum of Fall(Avg ° F)" fld="3" baseField="0" baseItem="0"/>
    <dataField name="Sum of Winter(Avg ° F)" fld="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5677133-5967-3241-AAC1-63F2E664ADDC}" name="PivotTable10" cacheId="2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O1:AR12" firstHeaderRow="0" firstDataRow="1" firstDataCol="1"/>
  <pivotFields count="4">
    <pivotField axis="axisRow" showAll="0">
      <items count="17">
        <item x="4"/>
        <item x="6"/>
        <item x="7"/>
        <item x="0"/>
        <item x="2"/>
        <item x="9"/>
        <item x="1"/>
        <item x="8"/>
        <item x="5"/>
        <item x="3"/>
        <item m="1" x="12"/>
        <item m="1" x="13"/>
        <item m="1" x="14"/>
        <item m="1" x="15"/>
        <item m="1" x="11"/>
        <item m="1" x="10"/>
        <item t="default"/>
      </items>
    </pivotField>
    <pivotField dataField="1" showAll="0"/>
    <pivotField dataField="1" showAll="0"/>
    <pivotField dataField="1" showAll="0"/>
  </pivotFields>
  <rowFields count="1">
    <field x="0"/>
  </rowFields>
  <rowItems count="11">
    <i>
      <x/>
    </i>
    <i>
      <x v="1"/>
    </i>
    <i>
      <x v="2"/>
    </i>
    <i>
      <x v="3"/>
    </i>
    <i>
      <x v="4"/>
    </i>
    <i>
      <x v="5"/>
    </i>
    <i>
      <x v="6"/>
    </i>
    <i>
      <x v="7"/>
    </i>
    <i>
      <x v="8"/>
    </i>
    <i>
      <x v="9"/>
    </i>
    <i t="grand">
      <x/>
    </i>
  </rowItems>
  <colFields count="1">
    <field x="-2"/>
  </colFields>
  <colItems count="3">
    <i>
      <x/>
    </i>
    <i i="1">
      <x v="1"/>
    </i>
    <i i="2">
      <x v="2"/>
    </i>
  </colItems>
  <dataFields count="3">
    <dataField name="Rape" fld="3" baseField="0" baseItem="0"/>
    <dataField name="Assault" fld="2" baseField="0" baseItem="0"/>
    <dataField name="Murder" fld="1" baseField="0" baseItem="0"/>
  </dataFields>
  <chartFormats count="6">
    <chartFormat chart="0" format="0" series="1">
      <pivotArea type="data" outline="0" fieldPosition="0">
        <references count="1">
          <reference field="4294967294" count="1" selected="0">
            <x v="2"/>
          </reference>
        </references>
      </pivotArea>
    </chartFormat>
    <chartFormat chart="0" format="1" series="1">
      <pivotArea type="data" outline="0" fieldPosition="0">
        <references count="1">
          <reference field="4294967294" count="1" selected="0">
            <x v="1"/>
          </reference>
        </references>
      </pivotArea>
    </chartFormat>
    <chartFormat chart="0" format="2" series="1">
      <pivotArea type="data" outline="0" fieldPosition="0">
        <references count="1">
          <reference field="4294967294" count="1" selected="0">
            <x v="0"/>
          </reference>
        </references>
      </pivotArea>
    </chartFormat>
    <chartFormat chart="4" format="6" series="1">
      <pivotArea type="data" outline="0" fieldPosition="0">
        <references count="1">
          <reference field="4294967294" count="1" selected="0">
            <x v="0"/>
          </reference>
        </references>
      </pivotArea>
    </chartFormat>
    <chartFormat chart="4" format="7" series="1">
      <pivotArea type="data" outline="0" fieldPosition="0">
        <references count="1">
          <reference field="4294967294" count="1" selected="0">
            <x v="1"/>
          </reference>
        </references>
      </pivotArea>
    </chartFormat>
    <chartFormat chart="4" format="8"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CFBF85AC-F0BE-0D48-B380-032FF49AAC4C}" name="Weather_Pivot" cacheId="27" dataOnRows="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A24:E31" firstHeaderRow="1" firstDataRow="4" firstDataCol="1"/>
  <pivotFields count="7">
    <pivotField axis="axisCol" showAll="0">
      <items count="17">
        <item h="1" x="10"/>
        <item h="1" m="1" x="13"/>
        <item h="1" m="1" x="14"/>
        <item h="1" m="1" x="12"/>
        <item h="1" m="1" x="15"/>
        <item h="1" x="0"/>
        <item h="1" x="1"/>
        <item x="2"/>
        <item h="1" x="3"/>
        <item h="1" x="4"/>
        <item h="1" x="5"/>
        <item h="1" x="6"/>
        <item h="1" x="7"/>
        <item h="1" x="8"/>
        <item h="1" x="9"/>
        <item h="1" m="1" x="11"/>
        <item t="default"/>
      </items>
    </pivotField>
    <pivotField dataField="1" showAll="0"/>
    <pivotField dataField="1" showAll="0"/>
    <pivotField dataField="1" showAll="0"/>
    <pivotField dataField="1" showAll="0"/>
    <pivotField axis="axisCol" showAll="0">
      <items count="5">
        <item x="3"/>
        <item x="2"/>
        <item x="1"/>
        <item x="0"/>
        <item t="default"/>
      </items>
    </pivotField>
    <pivotField axis="axisCol" showAll="0">
      <items count="5">
        <item x="3"/>
        <item x="0"/>
        <item x="2"/>
        <item x="1"/>
        <item t="default"/>
      </items>
    </pivotField>
  </pivotFields>
  <rowFields count="1">
    <field x="-2"/>
  </rowFields>
  <rowItems count="4">
    <i>
      <x/>
    </i>
    <i i="1">
      <x v="1"/>
    </i>
    <i i="2">
      <x v="2"/>
    </i>
    <i i="3">
      <x v="3"/>
    </i>
  </rowItems>
  <colFields count="3">
    <field x="0"/>
    <field x="5"/>
    <field x="6"/>
  </colFields>
  <colItems count="4">
    <i>
      <x v="7"/>
      <x v="2"/>
      <x v="3"/>
    </i>
    <i t="default" r="1">
      <x v="2"/>
    </i>
    <i t="default">
      <x v="7"/>
    </i>
    <i t="grand">
      <x/>
    </i>
  </colItems>
  <dataFields count="4">
    <dataField name="Spring" fld="1" subtotal="average" baseField="0" baseItem="0"/>
    <dataField name="Summer" fld="2" subtotal="average" baseField="0" baseItem="0"/>
    <dataField name="Fall" fld="3" subtotal="average" baseField="0" baseItem="0"/>
    <dataField name="Winter" fld="4" subtotal="average" baseField="0" baseItem="0"/>
  </dataFields>
  <chartFormats count="119">
    <chartFormat chart="0" format="0" series="1">
      <pivotArea type="data" outline="0" fieldPosition="0">
        <references count="1">
          <reference field="0" count="1" selected="0">
            <x v="0"/>
          </reference>
        </references>
      </pivotArea>
    </chartFormat>
    <chartFormat chart="0" format="1" series="1">
      <pivotArea type="data" outline="0" fieldPosition="0">
        <references count="1">
          <reference field="0" count="1" selected="0">
            <x v="1"/>
          </reference>
        </references>
      </pivotArea>
    </chartFormat>
    <chartFormat chart="0" format="2" series="1">
      <pivotArea type="data" outline="0" fieldPosition="0">
        <references count="1">
          <reference field="0" count="1" selected="0">
            <x v="2"/>
          </reference>
        </references>
      </pivotArea>
    </chartFormat>
    <chartFormat chart="0" format="3" series="1">
      <pivotArea type="data" outline="0" fieldPosition="0">
        <references count="1">
          <reference field="0" count="1" selected="0">
            <x v="3"/>
          </reference>
        </references>
      </pivotArea>
    </chartFormat>
    <chartFormat chart="0" format="4" series="1">
      <pivotArea type="data" outline="0" fieldPosition="0">
        <references count="1">
          <reference field="0" count="1" selected="0">
            <x v="4"/>
          </reference>
        </references>
      </pivotArea>
    </chartFormat>
    <chartFormat chart="0" format="5" series="1">
      <pivotArea type="data" outline="0" fieldPosition="0">
        <references count="2">
          <reference field="4294967294" count="1" selected="0">
            <x v="0"/>
          </reference>
          <reference field="0" count="1" selected="0">
            <x v="0"/>
          </reference>
        </references>
      </pivotArea>
    </chartFormat>
    <chartFormat chart="0" format="6" series="1">
      <pivotArea type="data" outline="0" fieldPosition="0">
        <references count="2">
          <reference field="4294967294" count="1" selected="0">
            <x v="0"/>
          </reference>
          <reference field="0" count="1" selected="0">
            <x v="1"/>
          </reference>
        </references>
      </pivotArea>
    </chartFormat>
    <chartFormat chart="0" format="7" series="1">
      <pivotArea type="data" outline="0" fieldPosition="0">
        <references count="2">
          <reference field="4294967294" count="1" selected="0">
            <x v="0"/>
          </reference>
          <reference field="0" count="1" selected="0">
            <x v="2"/>
          </reference>
        </references>
      </pivotArea>
    </chartFormat>
    <chartFormat chart="0" format="8" series="1">
      <pivotArea type="data" outline="0" fieldPosition="0">
        <references count="2">
          <reference field="4294967294" count="1" selected="0">
            <x v="0"/>
          </reference>
          <reference field="0" count="1" selected="0">
            <x v="3"/>
          </reference>
        </references>
      </pivotArea>
    </chartFormat>
    <chartFormat chart="0" format="9" series="1">
      <pivotArea type="data" outline="0" fieldPosition="0">
        <references count="2">
          <reference field="4294967294" count="1" selected="0">
            <x v="0"/>
          </reference>
          <reference field="0" count="1" selected="0">
            <x v="4"/>
          </reference>
        </references>
      </pivotArea>
    </chartFormat>
    <chartFormat chart="0" format="10" series="1">
      <pivotArea type="data" outline="0" fieldPosition="0">
        <references count="2">
          <reference field="4294967294" count="1" selected="0">
            <x v="1"/>
          </reference>
          <reference field="0" count="1" selected="0">
            <x v="2"/>
          </reference>
        </references>
      </pivotArea>
    </chartFormat>
    <chartFormat chart="0" format="11" series="1">
      <pivotArea type="data" outline="0" fieldPosition="0">
        <references count="2">
          <reference field="4294967294" count="1" selected="0">
            <x v="1"/>
          </reference>
          <reference field="0" count="1" selected="0">
            <x v="3"/>
          </reference>
        </references>
      </pivotArea>
    </chartFormat>
    <chartFormat chart="0" format="12" series="1">
      <pivotArea type="data" outline="0" fieldPosition="0">
        <references count="2">
          <reference field="4294967294" count="1" selected="0">
            <x v="1"/>
          </reference>
          <reference field="0" count="1" selected="0">
            <x v="4"/>
          </reference>
        </references>
      </pivotArea>
    </chartFormat>
    <chartFormat chart="0" format="13" series="1">
      <pivotArea type="data" outline="0" fieldPosition="0">
        <references count="2">
          <reference field="4294967294" count="1" selected="0">
            <x v="2"/>
          </reference>
          <reference field="0" count="1" selected="0">
            <x v="3"/>
          </reference>
        </references>
      </pivotArea>
    </chartFormat>
    <chartFormat chart="0" format="14" series="1">
      <pivotArea type="data" outline="0" fieldPosition="0">
        <references count="2">
          <reference field="4294967294" count="1" selected="0">
            <x v="2"/>
          </reference>
          <reference field="0" count="1" selected="0">
            <x v="4"/>
          </reference>
        </references>
      </pivotArea>
    </chartFormat>
    <chartFormat chart="0" format="15" series="1">
      <pivotArea type="data" outline="0" fieldPosition="0">
        <references count="2">
          <reference field="4294967294" count="1" selected="0">
            <x v="3"/>
          </reference>
          <reference field="0" count="1" selected="0">
            <x v="3"/>
          </reference>
        </references>
      </pivotArea>
    </chartFormat>
    <chartFormat chart="0" format="16" series="1">
      <pivotArea type="data" outline="0" fieldPosition="0">
        <references count="2">
          <reference field="4294967294" count="1" selected="0">
            <x v="3"/>
          </reference>
          <reference field="0" count="1" selected="0">
            <x v="4"/>
          </reference>
        </references>
      </pivotArea>
    </chartFormat>
    <chartFormat chart="0" format="17" series="1">
      <pivotArea type="data" outline="0" fieldPosition="0">
        <references count="1">
          <reference field="4294967294" count="1" selected="0">
            <x v="0"/>
          </reference>
        </references>
      </pivotArea>
    </chartFormat>
    <chartFormat chart="0" format="18" series="1">
      <pivotArea type="data" outline="0" fieldPosition="0">
        <references count="2">
          <reference field="4294967294" count="1" selected="0">
            <x v="0"/>
          </reference>
          <reference field="0" count="1" selected="0">
            <x v="5"/>
          </reference>
        </references>
      </pivotArea>
    </chartFormat>
    <chartFormat chart="0" format="19" series="1">
      <pivotArea type="data" outline="0" fieldPosition="0">
        <references count="2">
          <reference field="4294967294" count="1" selected="0">
            <x v="0"/>
          </reference>
          <reference field="0" count="1" selected="0">
            <x v="6"/>
          </reference>
        </references>
      </pivotArea>
    </chartFormat>
    <chartFormat chart="0" format="20" series="1">
      <pivotArea type="data" outline="0" fieldPosition="0">
        <references count="2">
          <reference field="4294967294" count="1" selected="0">
            <x v="0"/>
          </reference>
          <reference field="0" count="1" selected="0">
            <x v="7"/>
          </reference>
        </references>
      </pivotArea>
    </chartFormat>
    <chartFormat chart="0" format="21" series="1">
      <pivotArea type="data" outline="0" fieldPosition="0">
        <references count="2">
          <reference field="4294967294" count="1" selected="0">
            <x v="0"/>
          </reference>
          <reference field="0" count="1" selected="0">
            <x v="8"/>
          </reference>
        </references>
      </pivotArea>
    </chartFormat>
    <chartFormat chart="0" format="22" series="1">
      <pivotArea type="data" outline="0" fieldPosition="0">
        <references count="2">
          <reference field="4294967294" count="1" selected="0">
            <x v="0"/>
          </reference>
          <reference field="0" count="1" selected="0">
            <x v="9"/>
          </reference>
        </references>
      </pivotArea>
    </chartFormat>
    <chartFormat chart="0" format="23" series="1">
      <pivotArea type="data" outline="0" fieldPosition="0">
        <references count="2">
          <reference field="4294967294" count="1" selected="0">
            <x v="0"/>
          </reference>
          <reference field="0" count="1" selected="0">
            <x v="10"/>
          </reference>
        </references>
      </pivotArea>
    </chartFormat>
    <chartFormat chart="0" format="24" series="1">
      <pivotArea type="data" outline="0" fieldPosition="0">
        <references count="2">
          <reference field="4294967294" count="1" selected="0">
            <x v="0"/>
          </reference>
          <reference field="0" count="1" selected="0">
            <x v="11"/>
          </reference>
        </references>
      </pivotArea>
    </chartFormat>
    <chartFormat chart="0" format="25" series="1">
      <pivotArea type="data" outline="0" fieldPosition="0">
        <references count="2">
          <reference field="4294967294" count="1" selected="0">
            <x v="0"/>
          </reference>
          <reference field="0" count="1" selected="0">
            <x v="12"/>
          </reference>
        </references>
      </pivotArea>
    </chartFormat>
    <chartFormat chart="0" format="26" series="1">
      <pivotArea type="data" outline="0" fieldPosition="0">
        <references count="2">
          <reference field="4294967294" count="1" selected="0">
            <x v="0"/>
          </reference>
          <reference field="0" count="1" selected="0">
            <x v="13"/>
          </reference>
        </references>
      </pivotArea>
    </chartFormat>
    <chartFormat chart="0" format="27" series="1">
      <pivotArea type="data" outline="0" fieldPosition="0">
        <references count="2">
          <reference field="4294967294" count="1" selected="0">
            <x v="0"/>
          </reference>
          <reference field="0" count="1" selected="0">
            <x v="14"/>
          </reference>
        </references>
      </pivotArea>
    </chartFormat>
    <chartFormat chart="15" format="33" series="1">
      <pivotArea type="data" outline="0" fieldPosition="0">
        <references count="2">
          <reference field="4294967294" count="1" selected="0">
            <x v="0"/>
          </reference>
          <reference field="0" count="1" selected="0">
            <x v="5"/>
          </reference>
        </references>
      </pivotArea>
    </chartFormat>
    <chartFormat chart="15" format="34">
      <pivotArea type="data" outline="0" fieldPosition="0">
        <references count="2">
          <reference field="4294967294" count="1" selected="0">
            <x v="0"/>
          </reference>
          <reference field="0" count="1" selected="0">
            <x v="5"/>
          </reference>
        </references>
      </pivotArea>
    </chartFormat>
    <chartFormat chart="15" format="35">
      <pivotArea type="data" outline="0" fieldPosition="0">
        <references count="2">
          <reference field="4294967294" count="1" selected="0">
            <x v="1"/>
          </reference>
          <reference field="0" count="1" selected="0">
            <x v="5"/>
          </reference>
        </references>
      </pivotArea>
    </chartFormat>
    <chartFormat chart="15" format="36">
      <pivotArea type="data" outline="0" fieldPosition="0">
        <references count="2">
          <reference field="4294967294" count="1" selected="0">
            <x v="2"/>
          </reference>
          <reference field="0" count="1" selected="0">
            <x v="5"/>
          </reference>
        </references>
      </pivotArea>
    </chartFormat>
    <chartFormat chart="15" format="37">
      <pivotArea type="data" outline="0" fieldPosition="0">
        <references count="2">
          <reference field="4294967294" count="1" selected="0">
            <x v="3"/>
          </reference>
          <reference field="0" count="1" selected="0">
            <x v="5"/>
          </reference>
        </references>
      </pivotArea>
    </chartFormat>
    <chartFormat chart="15" format="38" series="1">
      <pivotArea type="data" outline="0" fieldPosition="0">
        <references count="2">
          <reference field="4294967294" count="1" selected="0">
            <x v="0"/>
          </reference>
          <reference field="0" count="1" selected="0">
            <x v="6"/>
          </reference>
        </references>
      </pivotArea>
    </chartFormat>
    <chartFormat chart="15" format="39" series="1">
      <pivotArea type="data" outline="0" fieldPosition="0">
        <references count="2">
          <reference field="4294967294" count="1" selected="0">
            <x v="0"/>
          </reference>
          <reference field="0" count="1" selected="0">
            <x v="11"/>
          </reference>
        </references>
      </pivotArea>
    </chartFormat>
    <chartFormat chart="15" format="40" series="1">
      <pivotArea type="data" outline="0" fieldPosition="0">
        <references count="2">
          <reference field="4294967294" count="1" selected="0">
            <x v="0"/>
          </reference>
          <reference field="0" count="1" selected="0">
            <x v="8"/>
          </reference>
        </references>
      </pivotArea>
    </chartFormat>
    <chartFormat chart="15" format="41" series="1">
      <pivotArea type="data" outline="0" fieldPosition="0">
        <references count="2">
          <reference field="4294967294" count="1" selected="0">
            <x v="0"/>
          </reference>
          <reference field="0" count="1" selected="0">
            <x v="13"/>
          </reference>
        </references>
      </pivotArea>
    </chartFormat>
    <chartFormat chart="15" format="42" series="1">
      <pivotArea type="data" outline="0" fieldPosition="0">
        <references count="2">
          <reference field="4294967294" count="1" selected="0">
            <x v="0"/>
          </reference>
          <reference field="0" count="1" selected="0">
            <x v="10"/>
          </reference>
        </references>
      </pivotArea>
    </chartFormat>
    <chartFormat chart="15" format="43" series="1">
      <pivotArea type="data" outline="0" fieldPosition="0">
        <references count="4">
          <reference field="4294967294" count="1" selected="0">
            <x v="0"/>
          </reference>
          <reference field="0" count="1" selected="0">
            <x v="1"/>
          </reference>
          <reference field="5" count="1" selected="0">
            <x v="3"/>
          </reference>
          <reference field="6" count="1" selected="0">
            <x v="1"/>
          </reference>
        </references>
      </pivotArea>
    </chartFormat>
    <chartFormat chart="15" format="44" series="1">
      <pivotArea type="data" outline="0" fieldPosition="0">
        <references count="4">
          <reference field="4294967294" count="1" selected="0">
            <x v="0"/>
          </reference>
          <reference field="0" count="1" selected="0">
            <x v="2"/>
          </reference>
          <reference field="5" count="1" selected="0">
            <x v="2"/>
          </reference>
          <reference field="6" count="1" selected="0">
            <x v="3"/>
          </reference>
        </references>
      </pivotArea>
    </chartFormat>
    <chartFormat chart="15" format="45" series="1">
      <pivotArea type="data" outline="0" fieldPosition="0">
        <references count="4">
          <reference field="4294967294" count="1" selected="0">
            <x v="0"/>
          </reference>
          <reference field="0" count="1" selected="0">
            <x v="3"/>
          </reference>
          <reference field="5" count="1" selected="0">
            <x v="2"/>
          </reference>
          <reference field="6" count="1" selected="0">
            <x v="3"/>
          </reference>
        </references>
      </pivotArea>
    </chartFormat>
    <chartFormat chart="15" format="46" series="1">
      <pivotArea type="data" outline="0" fieldPosition="0">
        <references count="4">
          <reference field="4294967294" count="1" selected="0">
            <x v="0"/>
          </reference>
          <reference field="0" count="1" selected="0">
            <x v="4"/>
          </reference>
          <reference field="5" count="1" selected="0">
            <x v="3"/>
          </reference>
          <reference field="6" count="1" selected="0">
            <x v="1"/>
          </reference>
        </references>
      </pivotArea>
    </chartFormat>
    <chartFormat chart="15" format="47" series="1">
      <pivotArea type="data" outline="0" fieldPosition="0">
        <references count="4">
          <reference field="4294967294" count="1" selected="0">
            <x v="0"/>
          </reference>
          <reference field="0" count="1" selected="0">
            <x v="0"/>
          </reference>
          <reference field="5" count="1" selected="0">
            <x v="0"/>
          </reference>
          <reference field="6" count="1" selected="0">
            <x v="0"/>
          </reference>
        </references>
      </pivotArea>
    </chartFormat>
    <chartFormat chart="0" format="28" series="1">
      <pivotArea type="data" outline="0" fieldPosition="0">
        <references count="4">
          <reference field="4294967294" count="1" selected="0">
            <x v="0"/>
          </reference>
          <reference field="0" count="1" selected="0">
            <x v="1"/>
          </reference>
          <reference field="5" count="1" selected="0">
            <x v="3"/>
          </reference>
          <reference field="6" count="1" selected="0">
            <x v="1"/>
          </reference>
        </references>
      </pivotArea>
    </chartFormat>
    <chartFormat chart="0" format="29" series="1">
      <pivotArea type="data" outline="0" fieldPosition="0">
        <references count="4">
          <reference field="4294967294" count="1" selected="0">
            <x v="0"/>
          </reference>
          <reference field="0" count="1" selected="0">
            <x v="2"/>
          </reference>
          <reference field="5" count="1" selected="0">
            <x v="2"/>
          </reference>
          <reference field="6" count="1" selected="0">
            <x v="3"/>
          </reference>
        </references>
      </pivotArea>
    </chartFormat>
    <chartFormat chart="0" format="30" series="1">
      <pivotArea type="data" outline="0" fieldPosition="0">
        <references count="4">
          <reference field="4294967294" count="1" selected="0">
            <x v="0"/>
          </reference>
          <reference field="0" count="1" selected="0">
            <x v="3"/>
          </reference>
          <reference field="5" count="1" selected="0">
            <x v="2"/>
          </reference>
          <reference field="6" count="1" selected="0">
            <x v="3"/>
          </reference>
        </references>
      </pivotArea>
    </chartFormat>
    <chartFormat chart="0" format="31" series="1">
      <pivotArea type="data" outline="0" fieldPosition="0">
        <references count="4">
          <reference field="4294967294" count="1" selected="0">
            <x v="0"/>
          </reference>
          <reference field="0" count="1" selected="0">
            <x v="4"/>
          </reference>
          <reference field="5" count="1" selected="0">
            <x v="3"/>
          </reference>
          <reference field="6" count="1" selected="0">
            <x v="1"/>
          </reference>
        </references>
      </pivotArea>
    </chartFormat>
    <chartFormat chart="15" format="48" series="1">
      <pivotArea type="data" outline="0" fieldPosition="0">
        <references count="4">
          <reference field="4294967294" count="1" selected="0">
            <x v="0"/>
          </reference>
          <reference field="0" count="1" selected="0">
            <x v="5"/>
          </reference>
          <reference field="5" count="1" selected="0">
            <x v="3"/>
          </reference>
          <reference field="6" count="1" selected="0">
            <x v="1"/>
          </reference>
        </references>
      </pivotArea>
    </chartFormat>
    <chartFormat chart="15" format="49" series="1">
      <pivotArea type="data" outline="0" fieldPosition="0">
        <references count="4">
          <reference field="4294967294" count="1" selected="0">
            <x v="0"/>
          </reference>
          <reference field="0" count="1" selected="0">
            <x v="6"/>
          </reference>
          <reference field="5" count="1" selected="0">
            <x v="2"/>
          </reference>
          <reference field="6" count="1" selected="0">
            <x v="3"/>
          </reference>
        </references>
      </pivotArea>
    </chartFormat>
    <chartFormat chart="15" format="50" series="1">
      <pivotArea type="data" outline="0" fieldPosition="0">
        <references count="4">
          <reference field="4294967294" count="1" selected="0">
            <x v="0"/>
          </reference>
          <reference field="0" count="1" selected="0">
            <x v="7"/>
          </reference>
          <reference field="5" count="1" selected="0">
            <x v="2"/>
          </reference>
          <reference field="6" count="1" selected="0">
            <x v="3"/>
          </reference>
        </references>
      </pivotArea>
    </chartFormat>
    <chartFormat chart="15" format="51" series="1">
      <pivotArea type="data" outline="0" fieldPosition="0">
        <references count="4">
          <reference field="4294967294" count="1" selected="0">
            <x v="0"/>
          </reference>
          <reference field="0" count="1" selected="0">
            <x v="8"/>
          </reference>
          <reference field="5" count="1" selected="0">
            <x v="2"/>
          </reference>
          <reference field="6" count="1" selected="0">
            <x v="3"/>
          </reference>
        </references>
      </pivotArea>
    </chartFormat>
    <chartFormat chart="15" format="52" series="1">
      <pivotArea type="data" outline="0" fieldPosition="0">
        <references count="4">
          <reference field="4294967294" count="1" selected="0">
            <x v="0"/>
          </reference>
          <reference field="0" count="1" selected="0">
            <x v="9"/>
          </reference>
          <reference field="5" count="1" selected="0">
            <x v="3"/>
          </reference>
          <reference field="6" count="1" selected="0">
            <x v="1"/>
          </reference>
        </references>
      </pivotArea>
    </chartFormat>
    <chartFormat chart="15" format="53" series="1">
      <pivotArea type="data" outline="0" fieldPosition="0">
        <references count="4">
          <reference field="4294967294" count="1" selected="0">
            <x v="0"/>
          </reference>
          <reference field="0" count="1" selected="0">
            <x v="10"/>
          </reference>
          <reference field="5" count="1" selected="0">
            <x v="2"/>
          </reference>
          <reference field="6" count="1" selected="0">
            <x v="3"/>
          </reference>
        </references>
      </pivotArea>
    </chartFormat>
    <chartFormat chart="15" format="54" series="1">
      <pivotArea type="data" outline="0" fieldPosition="0">
        <references count="4">
          <reference field="4294967294" count="1" selected="0">
            <x v="0"/>
          </reference>
          <reference field="0" count="1" selected="0">
            <x v="11"/>
          </reference>
          <reference field="5" count="1" selected="0">
            <x v="3"/>
          </reference>
          <reference field="6" count="1" selected="0">
            <x v="1"/>
          </reference>
        </references>
      </pivotArea>
    </chartFormat>
    <chartFormat chart="15" format="55" series="1">
      <pivotArea type="data" outline="0" fieldPosition="0">
        <references count="4">
          <reference field="4294967294" count="1" selected="0">
            <x v="0"/>
          </reference>
          <reference field="0" count="1" selected="0">
            <x v="12"/>
          </reference>
          <reference field="5" count="1" selected="0">
            <x v="1"/>
          </reference>
          <reference field="6" count="1" selected="0">
            <x v="2"/>
          </reference>
        </references>
      </pivotArea>
    </chartFormat>
    <chartFormat chart="15" format="56" series="1">
      <pivotArea type="data" outline="0" fieldPosition="0">
        <references count="4">
          <reference field="4294967294" count="1" selected="0">
            <x v="0"/>
          </reference>
          <reference field="0" count="1" selected="0">
            <x v="13"/>
          </reference>
          <reference field="5" count="1" selected="0">
            <x v="2"/>
          </reference>
          <reference field="6" count="1" selected="0">
            <x v="3"/>
          </reference>
        </references>
      </pivotArea>
    </chartFormat>
    <chartFormat chart="15" format="57" series="1">
      <pivotArea type="data" outline="0" fieldPosition="0">
        <references count="4">
          <reference field="4294967294" count="1" selected="0">
            <x v="0"/>
          </reference>
          <reference field="0" count="1" selected="0">
            <x v="14"/>
          </reference>
          <reference field="5" count="1" selected="0">
            <x v="2"/>
          </reference>
          <reference field="6" count="1" selected="0">
            <x v="3"/>
          </reference>
        </references>
      </pivotArea>
    </chartFormat>
    <chartFormat chart="15" format="58">
      <pivotArea type="data" outline="0" fieldPosition="0">
        <references count="4">
          <reference field="4294967294" count="1" selected="0">
            <x v="0"/>
          </reference>
          <reference field="0" count="1" selected="0">
            <x v="5"/>
          </reference>
          <reference field="5" count="1" selected="0">
            <x v="3"/>
          </reference>
          <reference field="6" count="1" selected="0">
            <x v="1"/>
          </reference>
        </references>
      </pivotArea>
    </chartFormat>
    <chartFormat chart="15" format="59">
      <pivotArea type="data" outline="0" fieldPosition="0">
        <references count="4">
          <reference field="4294967294" count="1" selected="0">
            <x v="1"/>
          </reference>
          <reference field="0" count="1" selected="0">
            <x v="5"/>
          </reference>
          <reference field="5" count="1" selected="0">
            <x v="3"/>
          </reference>
          <reference field="6" count="1" selected="0">
            <x v="1"/>
          </reference>
        </references>
      </pivotArea>
    </chartFormat>
    <chartFormat chart="15" format="60">
      <pivotArea type="data" outline="0" fieldPosition="0">
        <references count="4">
          <reference field="4294967294" count="1" selected="0">
            <x v="2"/>
          </reference>
          <reference field="0" count="1" selected="0">
            <x v="5"/>
          </reference>
          <reference field="5" count="1" selected="0">
            <x v="3"/>
          </reference>
          <reference field="6" count="1" selected="0">
            <x v="1"/>
          </reference>
        </references>
      </pivotArea>
    </chartFormat>
    <chartFormat chart="15" format="61">
      <pivotArea type="data" outline="0" fieldPosition="0">
        <references count="4">
          <reference field="4294967294" count="1" selected="0">
            <x v="3"/>
          </reference>
          <reference field="0" count="1" selected="0">
            <x v="5"/>
          </reference>
          <reference field="5" count="1" selected="0">
            <x v="3"/>
          </reference>
          <reference field="6" count="1" selected="0">
            <x v="1"/>
          </reference>
        </references>
      </pivotArea>
    </chartFormat>
    <chartFormat chart="0" format="32" series="1">
      <pivotArea type="data" outline="0" fieldPosition="0">
        <references count="4">
          <reference field="4294967294" count="1" selected="0">
            <x v="0"/>
          </reference>
          <reference field="0" count="1" selected="0">
            <x v="5"/>
          </reference>
          <reference field="5" count="1" selected="0">
            <x v="3"/>
          </reference>
          <reference field="6" count="1" selected="0">
            <x v="1"/>
          </reference>
        </references>
      </pivotArea>
    </chartFormat>
    <chartFormat chart="0" format="33">
      <pivotArea type="data" outline="0" fieldPosition="0">
        <references count="4">
          <reference field="4294967294" count="1" selected="0">
            <x v="0"/>
          </reference>
          <reference field="0" count="1" selected="0">
            <x v="5"/>
          </reference>
          <reference field="5" count="1" selected="0">
            <x v="3"/>
          </reference>
          <reference field="6" count="1" selected="0">
            <x v="1"/>
          </reference>
        </references>
      </pivotArea>
    </chartFormat>
    <chartFormat chart="0" format="34">
      <pivotArea type="data" outline="0" fieldPosition="0">
        <references count="4">
          <reference field="4294967294" count="1" selected="0">
            <x v="1"/>
          </reference>
          <reference field="0" count="1" selected="0">
            <x v="5"/>
          </reference>
          <reference field="5" count="1" selected="0">
            <x v="3"/>
          </reference>
          <reference field="6" count="1" selected="0">
            <x v="1"/>
          </reference>
        </references>
      </pivotArea>
    </chartFormat>
    <chartFormat chart="0" format="35">
      <pivotArea type="data" outline="0" fieldPosition="0">
        <references count="4">
          <reference field="4294967294" count="1" selected="0">
            <x v="2"/>
          </reference>
          <reference field="0" count="1" selected="0">
            <x v="5"/>
          </reference>
          <reference field="5" count="1" selected="0">
            <x v="3"/>
          </reference>
          <reference field="6" count="1" selected="0">
            <x v="1"/>
          </reference>
        </references>
      </pivotArea>
    </chartFormat>
    <chartFormat chart="0" format="36">
      <pivotArea type="data" outline="0" fieldPosition="0">
        <references count="4">
          <reference field="4294967294" count="1" selected="0">
            <x v="3"/>
          </reference>
          <reference field="0" count="1" selected="0">
            <x v="5"/>
          </reference>
          <reference field="5" count="1" selected="0">
            <x v="3"/>
          </reference>
          <reference field="6" count="1" selected="0">
            <x v="1"/>
          </reference>
        </references>
      </pivotArea>
    </chartFormat>
    <chartFormat chart="0" format="37" series="1">
      <pivotArea type="data" outline="0" fieldPosition="0">
        <references count="4">
          <reference field="4294967294" count="1" selected="0">
            <x v="0"/>
          </reference>
          <reference field="0" count="1" selected="0">
            <x v="6"/>
          </reference>
          <reference field="5" count="1" selected="0">
            <x v="2"/>
          </reference>
          <reference field="6" count="1" selected="0">
            <x v="3"/>
          </reference>
        </references>
      </pivotArea>
    </chartFormat>
    <chartFormat chart="0" format="38" series="1">
      <pivotArea type="data" outline="0" fieldPosition="0">
        <references count="4">
          <reference field="4294967294" count="1" selected="0">
            <x v="0"/>
          </reference>
          <reference field="0" count="1" selected="0">
            <x v="7"/>
          </reference>
          <reference field="5" count="1" selected="0">
            <x v="2"/>
          </reference>
          <reference field="6" count="1" selected="0">
            <x v="3"/>
          </reference>
        </references>
      </pivotArea>
    </chartFormat>
    <chartFormat chart="0" format="39" series="1">
      <pivotArea type="data" outline="0" fieldPosition="0">
        <references count="4">
          <reference field="4294967294" count="1" selected="0">
            <x v="0"/>
          </reference>
          <reference field="0" count="1" selected="0">
            <x v="8"/>
          </reference>
          <reference field="5" count="1" selected="0">
            <x v="2"/>
          </reference>
          <reference field="6" count="1" selected="0">
            <x v="3"/>
          </reference>
        </references>
      </pivotArea>
    </chartFormat>
    <chartFormat chart="0" format="40" series="1">
      <pivotArea type="data" outline="0" fieldPosition="0">
        <references count="4">
          <reference field="4294967294" count="1" selected="0">
            <x v="0"/>
          </reference>
          <reference field="0" count="1" selected="0">
            <x v="9"/>
          </reference>
          <reference field="5" count="1" selected="0">
            <x v="3"/>
          </reference>
          <reference field="6" count="1" selected="0">
            <x v="1"/>
          </reference>
        </references>
      </pivotArea>
    </chartFormat>
    <chartFormat chart="0" format="41" series="1">
      <pivotArea type="data" outline="0" fieldPosition="0">
        <references count="4">
          <reference field="4294967294" count="1" selected="0">
            <x v="0"/>
          </reference>
          <reference field="0" count="1" selected="0">
            <x v="10"/>
          </reference>
          <reference field="5" count="1" selected="0">
            <x v="2"/>
          </reference>
          <reference field="6" count="1" selected="0">
            <x v="3"/>
          </reference>
        </references>
      </pivotArea>
    </chartFormat>
    <chartFormat chart="0" format="42" series="1">
      <pivotArea type="data" outline="0" fieldPosition="0">
        <references count="4">
          <reference field="4294967294" count="1" selected="0">
            <x v="0"/>
          </reference>
          <reference field="0" count="1" selected="0">
            <x v="11"/>
          </reference>
          <reference field="5" count="1" selected="0">
            <x v="3"/>
          </reference>
          <reference field="6" count="1" selected="0">
            <x v="1"/>
          </reference>
        </references>
      </pivotArea>
    </chartFormat>
    <chartFormat chart="0" format="43" series="1">
      <pivotArea type="data" outline="0" fieldPosition="0">
        <references count="4">
          <reference field="4294967294" count="1" selected="0">
            <x v="0"/>
          </reference>
          <reference field="0" count="1" selected="0">
            <x v="12"/>
          </reference>
          <reference field="5" count="1" selected="0">
            <x v="1"/>
          </reference>
          <reference field="6" count="1" selected="0">
            <x v="2"/>
          </reference>
        </references>
      </pivotArea>
    </chartFormat>
    <chartFormat chart="0" format="44" series="1">
      <pivotArea type="data" outline="0" fieldPosition="0">
        <references count="4">
          <reference field="4294967294" count="1" selected="0">
            <x v="0"/>
          </reference>
          <reference field="0" count="1" selected="0">
            <x v="13"/>
          </reference>
          <reference field="5" count="1" selected="0">
            <x v="2"/>
          </reference>
          <reference field="6" count="1" selected="0">
            <x v="3"/>
          </reference>
        </references>
      </pivotArea>
    </chartFormat>
    <chartFormat chart="0" format="45" series="1">
      <pivotArea type="data" outline="0" fieldPosition="0">
        <references count="4">
          <reference field="4294967294" count="1" selected="0">
            <x v="0"/>
          </reference>
          <reference field="0" count="1" selected="0">
            <x v="14"/>
          </reference>
          <reference field="5" count="1" selected="0">
            <x v="2"/>
          </reference>
          <reference field="6" count="1" selected="0">
            <x v="3"/>
          </reference>
        </references>
      </pivotArea>
    </chartFormat>
    <chartFormat chart="19" format="62" series="1">
      <pivotArea type="data" outline="0" fieldPosition="0">
        <references count="4">
          <reference field="4294967294" count="1" selected="0">
            <x v="0"/>
          </reference>
          <reference field="0" count="1" selected="0">
            <x v="0"/>
          </reference>
          <reference field="5" count="1" selected="0">
            <x v="0"/>
          </reference>
          <reference field="6" count="1" selected="0">
            <x v="0"/>
          </reference>
        </references>
      </pivotArea>
    </chartFormat>
    <chartFormat chart="19" format="63">
      <pivotArea type="data" outline="0" fieldPosition="0">
        <references count="4">
          <reference field="4294967294" count="1" selected="0">
            <x v="0"/>
          </reference>
          <reference field="0" count="1" selected="0">
            <x v="0"/>
          </reference>
          <reference field="5" count="1" selected="0">
            <x v="0"/>
          </reference>
          <reference field="6" count="1" selected="0">
            <x v="0"/>
          </reference>
        </references>
      </pivotArea>
    </chartFormat>
    <chartFormat chart="19" format="64">
      <pivotArea type="data" outline="0" fieldPosition="0">
        <references count="4">
          <reference field="4294967294" count="1" selected="0">
            <x v="1"/>
          </reference>
          <reference field="0" count="1" selected="0">
            <x v="0"/>
          </reference>
          <reference field="5" count="1" selected="0">
            <x v="0"/>
          </reference>
          <reference field="6" count="1" selected="0">
            <x v="0"/>
          </reference>
        </references>
      </pivotArea>
    </chartFormat>
    <chartFormat chart="19" format="65">
      <pivotArea type="data" outline="0" fieldPosition="0">
        <references count="4">
          <reference field="4294967294" count="1" selected="0">
            <x v="2"/>
          </reference>
          <reference field="0" count="1" selected="0">
            <x v="0"/>
          </reference>
          <reference field="5" count="1" selected="0">
            <x v="0"/>
          </reference>
          <reference field="6" count="1" selected="0">
            <x v="0"/>
          </reference>
        </references>
      </pivotArea>
    </chartFormat>
    <chartFormat chart="19" format="66">
      <pivotArea type="data" outline="0" fieldPosition="0">
        <references count="4">
          <reference field="4294967294" count="1" selected="0">
            <x v="3"/>
          </reference>
          <reference field="0" count="1" selected="0">
            <x v="0"/>
          </reference>
          <reference field="5" count="1" selected="0">
            <x v="0"/>
          </reference>
          <reference field="6" count="1" selected="0">
            <x v="0"/>
          </reference>
        </references>
      </pivotArea>
    </chartFormat>
    <chartFormat chart="19" format="67" series="1">
      <pivotArea type="data" outline="0" fieldPosition="0">
        <references count="4">
          <reference field="4294967294" count="1" selected="0">
            <x v="0"/>
          </reference>
          <reference field="0" count="1" selected="0">
            <x v="1"/>
          </reference>
          <reference field="5" count="1" selected="0">
            <x v="3"/>
          </reference>
          <reference field="6" count="1" selected="0">
            <x v="1"/>
          </reference>
        </references>
      </pivotArea>
    </chartFormat>
    <chartFormat chart="19" format="68">
      <pivotArea type="data" outline="0" fieldPosition="0">
        <references count="4">
          <reference field="4294967294" count="1" selected="0">
            <x v="0"/>
          </reference>
          <reference field="0" count="1" selected="0">
            <x v="1"/>
          </reference>
          <reference field="5" count="1" selected="0">
            <x v="3"/>
          </reference>
          <reference field="6" count="1" selected="0">
            <x v="1"/>
          </reference>
        </references>
      </pivotArea>
    </chartFormat>
    <chartFormat chart="19" format="69">
      <pivotArea type="data" outline="0" fieldPosition="0">
        <references count="4">
          <reference field="4294967294" count="1" selected="0">
            <x v="1"/>
          </reference>
          <reference field="0" count="1" selected="0">
            <x v="1"/>
          </reference>
          <reference field="5" count="1" selected="0">
            <x v="3"/>
          </reference>
          <reference field="6" count="1" selected="0">
            <x v="1"/>
          </reference>
        </references>
      </pivotArea>
    </chartFormat>
    <chartFormat chart="19" format="70">
      <pivotArea type="data" outline="0" fieldPosition="0">
        <references count="4">
          <reference field="4294967294" count="1" selected="0">
            <x v="2"/>
          </reference>
          <reference field="0" count="1" selected="0">
            <x v="1"/>
          </reference>
          <reference field="5" count="1" selected="0">
            <x v="3"/>
          </reference>
          <reference field="6" count="1" selected="0">
            <x v="1"/>
          </reference>
        </references>
      </pivotArea>
    </chartFormat>
    <chartFormat chart="19" format="71">
      <pivotArea type="data" outline="0" fieldPosition="0">
        <references count="4">
          <reference field="4294967294" count="1" selected="0">
            <x v="3"/>
          </reference>
          <reference field="0" count="1" selected="0">
            <x v="1"/>
          </reference>
          <reference field="5" count="1" selected="0">
            <x v="3"/>
          </reference>
          <reference field="6" count="1" selected="0">
            <x v="1"/>
          </reference>
        </references>
      </pivotArea>
    </chartFormat>
    <chartFormat chart="19" format="72" series="1">
      <pivotArea type="data" outline="0" fieldPosition="0">
        <references count="4">
          <reference field="4294967294" count="1" selected="0">
            <x v="0"/>
          </reference>
          <reference field="0" count="1" selected="0">
            <x v="2"/>
          </reference>
          <reference field="5" count="1" selected="0">
            <x v="2"/>
          </reference>
          <reference field="6" count="1" selected="0">
            <x v="3"/>
          </reference>
        </references>
      </pivotArea>
    </chartFormat>
    <chartFormat chart="19" format="73">
      <pivotArea type="data" outline="0" fieldPosition="0">
        <references count="4">
          <reference field="4294967294" count="1" selected="0">
            <x v="0"/>
          </reference>
          <reference field="0" count="1" selected="0">
            <x v="2"/>
          </reference>
          <reference field="5" count="1" selected="0">
            <x v="2"/>
          </reference>
          <reference field="6" count="1" selected="0">
            <x v="3"/>
          </reference>
        </references>
      </pivotArea>
    </chartFormat>
    <chartFormat chart="19" format="74">
      <pivotArea type="data" outline="0" fieldPosition="0">
        <references count="4">
          <reference field="4294967294" count="1" selected="0">
            <x v="1"/>
          </reference>
          <reference field="0" count="1" selected="0">
            <x v="2"/>
          </reference>
          <reference field="5" count="1" selected="0">
            <x v="2"/>
          </reference>
          <reference field="6" count="1" selected="0">
            <x v="3"/>
          </reference>
        </references>
      </pivotArea>
    </chartFormat>
    <chartFormat chart="19" format="75">
      <pivotArea type="data" outline="0" fieldPosition="0">
        <references count="4">
          <reference field="4294967294" count="1" selected="0">
            <x v="2"/>
          </reference>
          <reference field="0" count="1" selected="0">
            <x v="2"/>
          </reference>
          <reference field="5" count="1" selected="0">
            <x v="2"/>
          </reference>
          <reference field="6" count="1" selected="0">
            <x v="3"/>
          </reference>
        </references>
      </pivotArea>
    </chartFormat>
    <chartFormat chart="19" format="76">
      <pivotArea type="data" outline="0" fieldPosition="0">
        <references count="4">
          <reference field="4294967294" count="1" selected="0">
            <x v="3"/>
          </reference>
          <reference field="0" count="1" selected="0">
            <x v="2"/>
          </reference>
          <reference field="5" count="1" selected="0">
            <x v="2"/>
          </reference>
          <reference field="6" count="1" selected="0">
            <x v="3"/>
          </reference>
        </references>
      </pivotArea>
    </chartFormat>
    <chartFormat chart="19" format="77" series="1">
      <pivotArea type="data" outline="0" fieldPosition="0">
        <references count="4">
          <reference field="4294967294" count="1" selected="0">
            <x v="0"/>
          </reference>
          <reference field="0" count="1" selected="0">
            <x v="3"/>
          </reference>
          <reference field="5" count="1" selected="0">
            <x v="2"/>
          </reference>
          <reference field="6" count="1" selected="0">
            <x v="3"/>
          </reference>
        </references>
      </pivotArea>
    </chartFormat>
    <chartFormat chart="19" format="78">
      <pivotArea type="data" outline="0" fieldPosition="0">
        <references count="4">
          <reference field="4294967294" count="1" selected="0">
            <x v="0"/>
          </reference>
          <reference field="0" count="1" selected="0">
            <x v="3"/>
          </reference>
          <reference field="5" count="1" selected="0">
            <x v="2"/>
          </reference>
          <reference field="6" count="1" selected="0">
            <x v="3"/>
          </reference>
        </references>
      </pivotArea>
    </chartFormat>
    <chartFormat chart="19" format="79">
      <pivotArea type="data" outline="0" fieldPosition="0">
        <references count="4">
          <reference field="4294967294" count="1" selected="0">
            <x v="1"/>
          </reference>
          <reference field="0" count="1" selected="0">
            <x v="3"/>
          </reference>
          <reference field="5" count="1" selected="0">
            <x v="2"/>
          </reference>
          <reference field="6" count="1" selected="0">
            <x v="3"/>
          </reference>
        </references>
      </pivotArea>
    </chartFormat>
    <chartFormat chart="19" format="80">
      <pivotArea type="data" outline="0" fieldPosition="0">
        <references count="4">
          <reference field="4294967294" count="1" selected="0">
            <x v="2"/>
          </reference>
          <reference field="0" count="1" selected="0">
            <x v="3"/>
          </reference>
          <reference field="5" count="1" selected="0">
            <x v="2"/>
          </reference>
          <reference field="6" count="1" selected="0">
            <x v="3"/>
          </reference>
        </references>
      </pivotArea>
    </chartFormat>
    <chartFormat chart="19" format="81">
      <pivotArea type="data" outline="0" fieldPosition="0">
        <references count="4">
          <reference field="4294967294" count="1" selected="0">
            <x v="3"/>
          </reference>
          <reference field="0" count="1" selected="0">
            <x v="3"/>
          </reference>
          <reference field="5" count="1" selected="0">
            <x v="2"/>
          </reference>
          <reference field="6" count="1" selected="0">
            <x v="3"/>
          </reference>
        </references>
      </pivotArea>
    </chartFormat>
    <chartFormat chart="19" format="82" series="1">
      <pivotArea type="data" outline="0" fieldPosition="0">
        <references count="4">
          <reference field="4294967294" count="1" selected="0">
            <x v="0"/>
          </reference>
          <reference field="0" count="1" selected="0">
            <x v="4"/>
          </reference>
          <reference field="5" count="1" selected="0">
            <x v="3"/>
          </reference>
          <reference field="6" count="1" selected="0">
            <x v="1"/>
          </reference>
        </references>
      </pivotArea>
    </chartFormat>
    <chartFormat chart="19" format="83">
      <pivotArea type="data" outline="0" fieldPosition="0">
        <references count="4">
          <reference field="4294967294" count="1" selected="0">
            <x v="0"/>
          </reference>
          <reference field="0" count="1" selected="0">
            <x v="4"/>
          </reference>
          <reference field="5" count="1" selected="0">
            <x v="3"/>
          </reference>
          <reference field="6" count="1" selected="0">
            <x v="1"/>
          </reference>
        </references>
      </pivotArea>
    </chartFormat>
    <chartFormat chart="19" format="84">
      <pivotArea type="data" outline="0" fieldPosition="0">
        <references count="4">
          <reference field="4294967294" count="1" selected="0">
            <x v="1"/>
          </reference>
          <reference field="0" count="1" selected="0">
            <x v="4"/>
          </reference>
          <reference field="5" count="1" selected="0">
            <x v="3"/>
          </reference>
          <reference field="6" count="1" selected="0">
            <x v="1"/>
          </reference>
        </references>
      </pivotArea>
    </chartFormat>
    <chartFormat chart="19" format="85">
      <pivotArea type="data" outline="0" fieldPosition="0">
        <references count="4">
          <reference field="4294967294" count="1" selected="0">
            <x v="2"/>
          </reference>
          <reference field="0" count="1" selected="0">
            <x v="4"/>
          </reference>
          <reference field="5" count="1" selected="0">
            <x v="3"/>
          </reference>
          <reference field="6" count="1" selected="0">
            <x v="1"/>
          </reference>
        </references>
      </pivotArea>
    </chartFormat>
    <chartFormat chart="19" format="86">
      <pivotArea type="data" outline="0" fieldPosition="0">
        <references count="4">
          <reference field="4294967294" count="1" selected="0">
            <x v="3"/>
          </reference>
          <reference field="0" count="1" selected="0">
            <x v="4"/>
          </reference>
          <reference field="5" count="1" selected="0">
            <x v="3"/>
          </reference>
          <reference field="6" count="1" selected="0">
            <x v="1"/>
          </reference>
        </references>
      </pivotArea>
    </chartFormat>
    <chartFormat chart="20" format="112" series="1">
      <pivotArea type="data" outline="0" fieldPosition="0">
        <references count="4">
          <reference field="4294967294" count="1" selected="0">
            <x v="0"/>
          </reference>
          <reference field="0" count="1" selected="0">
            <x v="4"/>
          </reference>
          <reference field="5" count="1" selected="0">
            <x v="3"/>
          </reference>
          <reference field="6" count="1" selected="0">
            <x v="1"/>
          </reference>
        </references>
      </pivotArea>
    </chartFormat>
    <chartFormat chart="15" format="62">
      <pivotArea type="data" outline="0" fieldPosition="0">
        <references count="4">
          <reference field="4294967294" count="1" selected="0">
            <x v="0"/>
          </reference>
          <reference field="0" count="1" selected="0">
            <x v="4"/>
          </reference>
          <reference field="5" count="1" selected="0">
            <x v="3"/>
          </reference>
          <reference field="6" count="1" selected="0">
            <x v="1"/>
          </reference>
        </references>
      </pivotArea>
    </chartFormat>
    <chartFormat chart="15" format="63">
      <pivotArea type="data" outline="0" fieldPosition="0">
        <references count="4">
          <reference field="4294967294" count="1" selected="0">
            <x v="1"/>
          </reference>
          <reference field="0" count="1" selected="0">
            <x v="4"/>
          </reference>
          <reference field="5" count="1" selected="0">
            <x v="3"/>
          </reference>
          <reference field="6" count="1" selected="0">
            <x v="1"/>
          </reference>
        </references>
      </pivotArea>
    </chartFormat>
    <chartFormat chart="15" format="64">
      <pivotArea type="data" outline="0" fieldPosition="0">
        <references count="4">
          <reference field="4294967294" count="1" selected="0">
            <x v="2"/>
          </reference>
          <reference field="0" count="1" selected="0">
            <x v="4"/>
          </reference>
          <reference field="5" count="1" selected="0">
            <x v="3"/>
          </reference>
          <reference field="6" count="1" selected="0">
            <x v="1"/>
          </reference>
        </references>
      </pivotArea>
    </chartFormat>
    <chartFormat chart="15" format="65">
      <pivotArea type="data" outline="0" fieldPosition="0">
        <references count="4">
          <reference field="4294967294" count="1" selected="0">
            <x v="3"/>
          </reference>
          <reference field="0" count="1" selected="0">
            <x v="4"/>
          </reference>
          <reference field="5" count="1" selected="0">
            <x v="3"/>
          </reference>
          <reference field="6" count="1" selected="0">
            <x v="1"/>
          </reference>
        </references>
      </pivotArea>
    </chartFormat>
    <chartFormat chart="0" format="46">
      <pivotArea type="data" outline="0" fieldPosition="0">
        <references count="4">
          <reference field="4294967294" count="1" selected="0">
            <x v="0"/>
          </reference>
          <reference field="0" count="1" selected="0">
            <x v="4"/>
          </reference>
          <reference field="5" count="1" selected="0">
            <x v="3"/>
          </reference>
          <reference field="6" count="1" selected="0">
            <x v="1"/>
          </reference>
        </references>
      </pivotArea>
    </chartFormat>
    <chartFormat chart="0" format="47">
      <pivotArea type="data" outline="0" fieldPosition="0">
        <references count="4">
          <reference field="4294967294" count="1" selected="0">
            <x v="1"/>
          </reference>
          <reference field="0" count="1" selected="0">
            <x v="4"/>
          </reference>
          <reference field="5" count="1" selected="0">
            <x v="3"/>
          </reference>
          <reference field="6" count="1" selected="0">
            <x v="1"/>
          </reference>
        </references>
      </pivotArea>
    </chartFormat>
    <chartFormat chart="0" format="48">
      <pivotArea type="data" outline="0" fieldPosition="0">
        <references count="4">
          <reference field="4294967294" count="1" selected="0">
            <x v="2"/>
          </reference>
          <reference field="0" count="1" selected="0">
            <x v="4"/>
          </reference>
          <reference field="5" count="1" selected="0">
            <x v="3"/>
          </reference>
          <reference field="6" count="1" selected="0">
            <x v="1"/>
          </reference>
        </references>
      </pivotArea>
    </chartFormat>
    <chartFormat chart="0" format="49">
      <pivotArea type="data" outline="0" fieldPosition="0">
        <references count="4">
          <reference field="4294967294" count="1" selected="0">
            <x v="3"/>
          </reference>
          <reference field="0" count="1" selected="0">
            <x v="4"/>
          </reference>
          <reference field="5" count="1" selected="0">
            <x v="3"/>
          </reference>
          <reference field="6" count="1" selected="0">
            <x v="1"/>
          </reference>
        </references>
      </pivotArea>
    </chartFormat>
    <chartFormat chart="15" format="66">
      <pivotArea type="data" outline="0" fieldPosition="0">
        <references count="4">
          <reference field="4294967294" count="1" selected="0">
            <x v="0"/>
          </reference>
          <reference field="0" count="1" selected="0">
            <x v="8"/>
          </reference>
          <reference field="5" count="1" selected="0">
            <x v="2"/>
          </reference>
          <reference field="6" count="1" selected="0">
            <x v="3"/>
          </reference>
        </references>
      </pivotArea>
    </chartFormat>
    <chartFormat chart="15" format="67">
      <pivotArea type="data" outline="0" fieldPosition="0">
        <references count="4">
          <reference field="4294967294" count="1" selected="0">
            <x v="1"/>
          </reference>
          <reference field="0" count="1" selected="0">
            <x v="8"/>
          </reference>
          <reference field="5" count="1" selected="0">
            <x v="2"/>
          </reference>
          <reference field="6" count="1" selected="0">
            <x v="3"/>
          </reference>
        </references>
      </pivotArea>
    </chartFormat>
    <chartFormat chart="15" format="68">
      <pivotArea type="data" outline="0" fieldPosition="0">
        <references count="4">
          <reference field="4294967294" count="1" selected="0">
            <x v="2"/>
          </reference>
          <reference field="0" count="1" selected="0">
            <x v="8"/>
          </reference>
          <reference field="5" count="1" selected="0">
            <x v="2"/>
          </reference>
          <reference field="6" count="1" selected="0">
            <x v="3"/>
          </reference>
        </references>
      </pivotArea>
    </chartFormat>
    <chartFormat chart="15" format="69">
      <pivotArea type="data" outline="0" fieldPosition="0">
        <references count="4">
          <reference field="4294967294" count="1" selected="0">
            <x v="3"/>
          </reference>
          <reference field="0" count="1" selected="0">
            <x v="8"/>
          </reference>
          <reference field="5" count="1" selected="0">
            <x v="2"/>
          </reference>
          <reference field="6" count="1" selected="0">
            <x v="3"/>
          </reference>
        </references>
      </pivotArea>
    </chartFormat>
    <chartFormat chart="0" format="50">
      <pivotArea type="data" outline="0" fieldPosition="0">
        <references count="4">
          <reference field="4294967294" count="1" selected="0">
            <x v="0"/>
          </reference>
          <reference field="0" count="1" selected="0">
            <x v="8"/>
          </reference>
          <reference field="5" count="1" selected="0">
            <x v="2"/>
          </reference>
          <reference field="6" count="1" selected="0">
            <x v="3"/>
          </reference>
        </references>
      </pivotArea>
    </chartFormat>
    <chartFormat chart="0" format="51">
      <pivotArea type="data" outline="0" fieldPosition="0">
        <references count="4">
          <reference field="4294967294" count="1" selected="0">
            <x v="1"/>
          </reference>
          <reference field="0" count="1" selected="0">
            <x v="8"/>
          </reference>
          <reference field="5" count="1" selected="0">
            <x v="2"/>
          </reference>
          <reference field="6" count="1" selected="0">
            <x v="3"/>
          </reference>
        </references>
      </pivotArea>
    </chartFormat>
    <chartFormat chart="0" format="52">
      <pivotArea type="data" outline="0" fieldPosition="0">
        <references count="4">
          <reference field="4294967294" count="1" selected="0">
            <x v="2"/>
          </reference>
          <reference field="0" count="1" selected="0">
            <x v="8"/>
          </reference>
          <reference field="5" count="1" selected="0">
            <x v="2"/>
          </reference>
          <reference field="6" count="1" selected="0">
            <x v="3"/>
          </reference>
        </references>
      </pivotArea>
    </chartFormat>
    <chartFormat chart="0" format="53">
      <pivotArea type="data" outline="0" fieldPosition="0">
        <references count="4">
          <reference field="4294967294" count="1" selected="0">
            <x v="3"/>
          </reference>
          <reference field="0" count="1" selected="0">
            <x v="8"/>
          </reference>
          <reference field="5" count="1" selected="0">
            <x v="2"/>
          </reference>
          <reference field="6" count="1" selected="0">
            <x v="3"/>
          </reference>
        </references>
      </pivotArea>
    </chartFormat>
    <chartFormat chart="15" format="70" series="1">
      <pivotArea type="data" outline="0" fieldPosition="0">
        <references count="4">
          <reference field="4294967294" count="1" selected="0">
            <x v="0"/>
          </reference>
          <reference field="0" count="1" selected="0">
            <x v="15"/>
          </reference>
          <reference field="5" count="1" selected="0">
            <x v="1"/>
          </reference>
          <reference field="6" count="1" selected="0">
            <x v="2"/>
          </reference>
        </references>
      </pivotArea>
    </chartFormat>
    <chartFormat chart="0" format="54" series="1">
      <pivotArea type="data" outline="0" fieldPosition="0">
        <references count="4">
          <reference field="4294967294" count="1" selected="0">
            <x v="0"/>
          </reference>
          <reference field="0" count="1" selected="0">
            <x v="15"/>
          </reference>
          <reference field="5" count="1" selected="0">
            <x v="1"/>
          </reference>
          <reference field="6"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 xr10:uid="{D73AFA05-AFEC-0946-B944-D8E7A94F5D3E}" sourceName="State">
  <pivotTables>
    <pivotTable tabId="19" name="Weather_Pivot"/>
  </pivotTables>
  <data>
    <tabular pivotCacheId="1999722544">
      <items count="16">
        <i x="10"/>
        <i x="4"/>
        <i x="6"/>
        <i x="7"/>
        <i x="0"/>
        <i x="2" s="1"/>
        <i x="9"/>
        <i x="1"/>
        <i x="8"/>
        <i x="5"/>
        <i x="3"/>
        <i x="13" nd="1"/>
        <i x="14" nd="1"/>
        <i x="12" nd="1"/>
        <i x="15" nd="1"/>
        <i x="11" nd="1"/>
      </items>
    </tabular>
  </data>
  <extLst>
    <x:ext xmlns:x15="http://schemas.microsoft.com/office/spreadsheetml/2010/11/main" uri="{470722E0-AACD-4C17-9CDC-17EF765DBC7E}">
      <x15:slicerCacheHideItemsWithNoData/>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tate2" xr10:uid="{62194EAC-70C5-D147-8468-800B139645C3}" sourceName="State">
  <pivotTables>
    <pivotTable tabId="19" name="PivotTable10"/>
  </pivotTables>
  <data>
    <tabular pivotCacheId="1619435904">
      <items count="16">
        <i x="4" s="1"/>
        <i x="6" s="1"/>
        <i x="7" s="1"/>
        <i x="0" s="1"/>
        <i x="2" s="1"/>
        <i x="9" s="1"/>
        <i x="1" s="1"/>
        <i x="8" s="1"/>
        <i x="5" s="1"/>
        <i x="3" s="1"/>
        <i x="11" s="1" nd="1"/>
        <i x="13" s="1" nd="1"/>
        <i x="14" s="1" nd="1"/>
        <i x="12" s="1" nd="1"/>
        <i x="15" s="1" nd="1"/>
        <i x="10"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2" xr10:uid="{57D9D680-4F25-F643-8837-D2CC57E27D15}" cache="Slicer_State2" caption="State" columnCount="2" rowHeight="64008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3" xr10:uid="{5067AD2B-72C7-3D46-854B-E601B241941A}" cache="Slicer_State" caption="State" columnCount="3" rowHeight="457200"/>
</slicers>
</file>

<file path=xl/slicers/slicer3.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tate" xr10:uid="{D00605B8-C579-804C-B5A2-CED36F2C4FAE}" cache="Slicer_State" caption="State" rowHeight="230716"/>
  <slicer name="State 1" xr10:uid="{81B5CF67-DF06-D642-A2F4-70B811306CC3}" cache="Slicer_State2" caption="State" rowHeight="230716"/>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55A3AF9-9B16-AF4D-A006-24C5B494D79A}" name="Table2" displayName="Table2" ref="A1:I51" totalsRowShown="0" headerRowDxfId="13" dataDxfId="12">
  <tableColumns count="9">
    <tableColumn id="1" xr3:uid="{6781541A-7052-7A44-B9EF-9B2E8C9B7EA0}" name="Rank" dataDxfId="11"/>
    <tableColumn id="9" xr3:uid="{440AC6CA-7AE5-3249-B2C0-19C3D7CDBD89}" name="State Name" dataDxfId="10"/>
    <tableColumn id="2" xr3:uid="{3BCA305F-DCC1-914A-BC98-42B4C12C98DC}" name="Grocery" dataDxfId="9"/>
    <tableColumn id="3" xr3:uid="{87D1756A-D75D-A644-8E06-399A17172FA7}" name="Housing" dataDxfId="8"/>
    <tableColumn id="4" xr3:uid="{DB86EA2A-C054-DE47-A7CB-FE953BBE1CA5}" name="Utilities" dataDxfId="7"/>
    <tableColumn id="5" xr3:uid="{EB0E94AE-A8CF-9B46-95CE-D3B69620539A}" name="Transportation" dataDxfId="6"/>
    <tableColumn id="6" xr3:uid="{F3C086E2-E8EF-AC4A-9EAF-69B06F8A39C0}" name="Health" dataDxfId="5"/>
    <tableColumn id="7" xr3:uid="{544C19CF-9312-764C-8D0A-1958CEE4B3D7}" name="Misc." dataDxfId="4"/>
    <tableColumn id="8" xr3:uid="{50BFA2DC-1A4A-DE46-9857-C8D7C40FD3FE}" name="Total" dataDxfId="3"/>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B38B47A4-37B0-4302-809F-314F679CA5A9}" name="Table3" displayName="Table3" ref="A1:G51" totalsRowShown="0">
  <autoFilter ref="A1:G51" xr:uid="{B38B47A4-37B0-4302-809F-314F679CA5A9}"/>
  <tableColumns count="7">
    <tableColumn id="1" xr3:uid="{D4D4DCC9-7811-42A3-8C7B-9A566C2C8572}" name="State"/>
    <tableColumn id="2" xr3:uid="{A1EF22FF-BB46-440F-8759-5DDD81090BC2}" name="Spring (Avg ° F)"/>
    <tableColumn id="3" xr3:uid="{47E7EFC4-0E3F-440C-BD73-5AA631ECDC82}" name="Summer (Avg ° F)"/>
    <tableColumn id="4" xr3:uid="{97F09C1A-4491-4284-994B-3379E1502965}" name="Fall(Avg ° F)"/>
    <tableColumn id="5" xr3:uid="{A78272F2-168A-4B28-9956-B984FE732F49}" name="Winter(Avg ° F)"/>
    <tableColumn id="6" xr3:uid="{E7D9A2A5-225E-463E-8916-2425B23CC8F0}" name="Yearly Avg">
      <calculatedColumnFormula>AVERAGE(B2:E2)</calculatedColumnFormula>
    </tableColumn>
    <tableColumn id="7" xr3:uid="{B44F197F-CDC8-40DE-9F3E-9AEDF3FCE665}" name="Climate Type">
      <calculatedColumnFormula>IF(F2&lt;45,"Cold",IF(F2&lt;=60,"Moderate","Warm"))</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1FBC6E58-F21A-8E48-B081-C067D727BF1C}" name="Table15" displayName="Table15" ref="A1:F51" totalsRowShown="0">
  <autoFilter ref="A1:F51" xr:uid="{618D6DBA-B164-44F0-982C-F8DEDDBA7639}"/>
  <sortState xmlns:xlrd2="http://schemas.microsoft.com/office/spreadsheetml/2017/richdata2" ref="A2:F51">
    <sortCondition ref="A2:A51"/>
  </sortState>
  <tableColumns count="6">
    <tableColumn id="1" xr3:uid="{C5CBBBAA-EB24-41F5-8EB4-689D86F2766E}" name="State"/>
    <tableColumn id="2" xr3:uid="{69D3F1C4-3F77-4766-8CA3-9ED109282457}" name="Murder"/>
    <tableColumn id="3" xr3:uid="{F88D1D9A-CAAC-47FD-BD08-A3F350AC7462}" name="Assault"/>
    <tableColumn id="5" xr3:uid="{C00F7F30-DC46-4336-A2C9-4A40BCA600C1}" name="Rape" dataDxfId="2"/>
    <tableColumn id="6" xr3:uid="{D8D2F13D-6C5D-489D-93D6-D52DDED1AE41}" name="Total" dataDxfId="1">
      <calculatedColumnFormula>SUM(B2:D2)</calculatedColumnFormula>
    </tableColumn>
    <tableColumn id="7" xr3:uid="{5A7D261B-4D90-B346-9825-6FF41E7392C6}" name="Rank" dataDxfId="0"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ivotTable" Target="../pivotTables/pivotTable1.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7.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3.xml"/></Relationships>
</file>

<file path=xl/worksheets/_rels/sheet8.xml.rels><?xml version="1.0" encoding="UTF-8" standalone="yes"?>
<Relationships xmlns="http://schemas.openxmlformats.org/package/2006/relationships"><Relationship Id="rId2" Type="http://schemas.microsoft.com/office/2007/relationships/slicer" Target="../slicers/slicer2.xml"/><Relationship Id="rId1" Type="http://schemas.openxmlformats.org/officeDocument/2006/relationships/drawing" Target="../drawings/drawing4.xml"/></Relationships>
</file>

<file path=xl/worksheets/_rels/sheet9.xml.rels><?xml version="1.0" encoding="UTF-8" standalone="yes"?>
<Relationships xmlns="http://schemas.openxmlformats.org/package/2006/relationships"><Relationship Id="rId3" Type="http://schemas.openxmlformats.org/officeDocument/2006/relationships/hyperlink" Target="https://www.currentresults.com/Weather/US/weather-averages-index.php" TargetMode="External"/><Relationship Id="rId2" Type="http://schemas.openxmlformats.org/officeDocument/2006/relationships/hyperlink" Target="https://www.kaggle.com/datasets/lukkardata/cost-of-living-missouri-economic-research" TargetMode="External"/><Relationship Id="rId1" Type="http://schemas.openxmlformats.org/officeDocument/2006/relationships/hyperlink" Target="https://www.kaggle.com/datasets/kabhishm/united-states-crime-rates-by-city-population" TargetMode="External"/><Relationship Id="rId5" Type="http://schemas.openxmlformats.org/officeDocument/2006/relationships/hyperlink" Target="https://drive.google.com/file/d/13OcNBFAWx4IQDdtMtq8EE0O940CudMCg/view?usp=drive_link" TargetMode="External"/><Relationship Id="rId4" Type="http://schemas.openxmlformats.org/officeDocument/2006/relationships/hyperlink" Target="https://www.kaggle.com/datasets/sergejnuss/united-states-cities-database" TargetMode="Externa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ivotTable" Target="../pivotTables/pivotTable3.xml"/><Relationship Id="rId1" Type="http://schemas.openxmlformats.org/officeDocument/2006/relationships/pivotTable" Target="../pivotTables/pivotTable2.xml"/><Relationship Id="rId4" Type="http://schemas.microsoft.com/office/2007/relationships/slicer" Target="../slicers/slicer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C10FDA-2AB0-476D-96E6-34098FF35659}">
  <sheetPr codeName="Sheet1"/>
  <dimension ref="A1:J57"/>
  <sheetViews>
    <sheetView zoomScale="85" zoomScaleNormal="85" workbookViewId="0">
      <selection activeCell="R20" sqref="R20"/>
    </sheetView>
  </sheetViews>
  <sheetFormatPr baseColWidth="10" defaultColWidth="8.83203125" defaultRowHeight="15" x14ac:dyDescent="0.2"/>
  <sheetData>
    <row r="1" spans="1:10" x14ac:dyDescent="0.2">
      <c r="A1" t="s">
        <v>0</v>
      </c>
      <c r="B1" t="s">
        <v>1</v>
      </c>
      <c r="C1" t="s">
        <v>80</v>
      </c>
      <c r="D1" t="s">
        <v>2</v>
      </c>
      <c r="E1" t="s">
        <v>3</v>
      </c>
      <c r="F1" t="s">
        <v>4</v>
      </c>
      <c r="G1" t="s">
        <v>5</v>
      </c>
      <c r="H1" t="s">
        <v>6</v>
      </c>
      <c r="I1" t="s">
        <v>7</v>
      </c>
      <c r="J1" t="s">
        <v>63</v>
      </c>
    </row>
    <row r="2" spans="1:10" x14ac:dyDescent="0.2">
      <c r="A2">
        <v>1</v>
      </c>
      <c r="B2" t="s">
        <v>8</v>
      </c>
      <c r="C2" t="s">
        <v>105</v>
      </c>
      <c r="D2">
        <v>97.1</v>
      </c>
      <c r="E2">
        <v>68.599999999999994</v>
      </c>
      <c r="F2">
        <v>86.1</v>
      </c>
      <c r="G2">
        <v>88.6</v>
      </c>
      <c r="H2">
        <v>97.6</v>
      </c>
      <c r="I2">
        <v>91</v>
      </c>
      <c r="J2">
        <f>SUM(D2:I2)</f>
        <v>529</v>
      </c>
    </row>
    <row r="3" spans="1:10" x14ac:dyDescent="0.2">
      <c r="A3">
        <v>2</v>
      </c>
      <c r="B3" t="s">
        <v>9</v>
      </c>
      <c r="C3" t="s">
        <v>117</v>
      </c>
      <c r="D3">
        <v>93.8</v>
      </c>
      <c r="E3">
        <v>68</v>
      </c>
      <c r="F3">
        <v>98.2</v>
      </c>
      <c r="G3">
        <v>92.3</v>
      </c>
      <c r="H3">
        <v>91.8</v>
      </c>
      <c r="I3">
        <v>91.5</v>
      </c>
      <c r="J3">
        <f t="shared" ref="J3:J57" si="0">SUM(D3:I3)</f>
        <v>535.6</v>
      </c>
    </row>
    <row r="4" spans="1:10" x14ac:dyDescent="0.2">
      <c r="A4">
        <v>3</v>
      </c>
      <c r="B4" t="s">
        <v>10</v>
      </c>
      <c r="C4" t="s">
        <v>97</v>
      </c>
      <c r="D4">
        <v>96.8</v>
      </c>
      <c r="E4">
        <v>69.400000000000006</v>
      </c>
      <c r="F4">
        <v>107.5</v>
      </c>
      <c r="G4">
        <v>88.3</v>
      </c>
      <c r="H4">
        <v>97.1</v>
      </c>
      <c r="I4">
        <v>91.9</v>
      </c>
      <c r="J4">
        <f t="shared" si="0"/>
        <v>551</v>
      </c>
    </row>
    <row r="5" spans="1:10" x14ac:dyDescent="0.2">
      <c r="A5">
        <v>4</v>
      </c>
      <c r="B5" t="s">
        <v>11</v>
      </c>
      <c r="C5" t="s">
        <v>106</v>
      </c>
      <c r="D5">
        <v>94.8</v>
      </c>
      <c r="E5">
        <v>77.2</v>
      </c>
      <c r="F5">
        <v>97.7</v>
      </c>
      <c r="G5">
        <v>90.3</v>
      </c>
      <c r="H5">
        <v>89.9</v>
      </c>
      <c r="I5">
        <v>91.6</v>
      </c>
      <c r="J5">
        <f t="shared" si="0"/>
        <v>541.5</v>
      </c>
    </row>
    <row r="6" spans="1:10" x14ac:dyDescent="0.2">
      <c r="A6">
        <v>5</v>
      </c>
      <c r="B6" t="s">
        <v>12</v>
      </c>
      <c r="C6" t="s">
        <v>82</v>
      </c>
      <c r="D6">
        <v>96.4</v>
      </c>
      <c r="E6">
        <v>70.400000000000006</v>
      </c>
      <c r="F6">
        <v>103.6</v>
      </c>
      <c r="G6">
        <v>92</v>
      </c>
      <c r="H6">
        <v>86.9</v>
      </c>
      <c r="I6">
        <v>96.2</v>
      </c>
      <c r="J6">
        <f t="shared" si="0"/>
        <v>545.5</v>
      </c>
    </row>
    <row r="7" spans="1:10" x14ac:dyDescent="0.2">
      <c r="A7">
        <v>6</v>
      </c>
      <c r="B7" t="s">
        <v>13</v>
      </c>
      <c r="C7" t="s">
        <v>96</v>
      </c>
      <c r="D7">
        <v>96.8</v>
      </c>
      <c r="E7">
        <v>72.400000000000006</v>
      </c>
      <c r="F7">
        <v>94.5</v>
      </c>
      <c r="G7">
        <v>100.6</v>
      </c>
      <c r="H7">
        <v>99.7</v>
      </c>
      <c r="I7">
        <v>95.4</v>
      </c>
      <c r="J7">
        <f t="shared" si="0"/>
        <v>559.4</v>
      </c>
    </row>
    <row r="8" spans="1:10" x14ac:dyDescent="0.2">
      <c r="A8">
        <v>7</v>
      </c>
      <c r="B8" t="s">
        <v>14</v>
      </c>
      <c r="C8" t="s">
        <v>108</v>
      </c>
      <c r="D8">
        <v>95.2</v>
      </c>
      <c r="E8">
        <v>78.400000000000006</v>
      </c>
      <c r="F8">
        <v>85.7</v>
      </c>
      <c r="G8">
        <v>101.8</v>
      </c>
      <c r="H8">
        <v>97.1</v>
      </c>
      <c r="I8">
        <v>94.8</v>
      </c>
      <c r="J8">
        <f t="shared" si="0"/>
        <v>553</v>
      </c>
    </row>
    <row r="9" spans="1:10" x14ac:dyDescent="0.2">
      <c r="A9">
        <v>8</v>
      </c>
      <c r="B9" t="s">
        <v>15</v>
      </c>
      <c r="C9" t="s">
        <v>129</v>
      </c>
      <c r="D9">
        <v>97.7</v>
      </c>
      <c r="E9">
        <v>70.900000000000006</v>
      </c>
      <c r="F9">
        <v>94.5</v>
      </c>
      <c r="G9">
        <v>97.8</v>
      </c>
      <c r="H9">
        <v>97</v>
      </c>
      <c r="I9">
        <v>99</v>
      </c>
      <c r="J9">
        <f t="shared" si="0"/>
        <v>556.90000000000009</v>
      </c>
    </row>
    <row r="10" spans="1:10" x14ac:dyDescent="0.2">
      <c r="A10">
        <v>9</v>
      </c>
      <c r="B10" t="s">
        <v>16</v>
      </c>
      <c r="C10" t="s">
        <v>85</v>
      </c>
      <c r="D10">
        <v>95.4</v>
      </c>
      <c r="E10">
        <v>76.3</v>
      </c>
      <c r="F10">
        <v>91.8</v>
      </c>
      <c r="G10">
        <v>92.2</v>
      </c>
      <c r="H10">
        <v>87.2</v>
      </c>
      <c r="I10">
        <v>99.1</v>
      </c>
      <c r="J10">
        <f t="shared" si="0"/>
        <v>542</v>
      </c>
    </row>
    <row r="11" spans="1:10" x14ac:dyDescent="0.2">
      <c r="A11">
        <v>10</v>
      </c>
      <c r="B11" t="s">
        <v>17</v>
      </c>
      <c r="C11" t="s">
        <v>123</v>
      </c>
      <c r="D11">
        <v>97.8</v>
      </c>
      <c r="E11">
        <v>82.9</v>
      </c>
      <c r="F11">
        <v>93.2</v>
      </c>
      <c r="G11">
        <v>90</v>
      </c>
      <c r="H11">
        <v>88.1</v>
      </c>
      <c r="I11">
        <v>92.8</v>
      </c>
      <c r="J11">
        <f t="shared" si="0"/>
        <v>544.79999999999995</v>
      </c>
    </row>
    <row r="12" spans="1:10" x14ac:dyDescent="0.2">
      <c r="A12">
        <v>11</v>
      </c>
      <c r="B12" t="s">
        <v>18</v>
      </c>
      <c r="C12" t="s">
        <v>94</v>
      </c>
      <c r="D12">
        <v>97.5</v>
      </c>
      <c r="E12">
        <v>78.3</v>
      </c>
      <c r="F12">
        <v>90.9</v>
      </c>
      <c r="G12">
        <v>102.4</v>
      </c>
      <c r="H12">
        <v>95.4</v>
      </c>
      <c r="I12">
        <v>94.3</v>
      </c>
      <c r="J12">
        <f t="shared" si="0"/>
        <v>558.79999999999995</v>
      </c>
    </row>
    <row r="13" spans="1:10" x14ac:dyDescent="0.2">
      <c r="A13">
        <v>12</v>
      </c>
      <c r="B13" t="s">
        <v>19</v>
      </c>
      <c r="C13" t="s">
        <v>91</v>
      </c>
      <c r="D13">
        <v>98.9</v>
      </c>
      <c r="E13">
        <v>78.5</v>
      </c>
      <c r="F13">
        <v>84.4</v>
      </c>
      <c r="G13">
        <v>94.5</v>
      </c>
      <c r="H13">
        <v>101.4</v>
      </c>
      <c r="I13">
        <v>97.2</v>
      </c>
      <c r="J13">
        <f t="shared" si="0"/>
        <v>554.90000000000009</v>
      </c>
    </row>
    <row r="14" spans="1:10" x14ac:dyDescent="0.2">
      <c r="A14">
        <v>13</v>
      </c>
      <c r="B14" t="s">
        <v>20</v>
      </c>
      <c r="C14" t="s">
        <v>95</v>
      </c>
      <c r="D14">
        <v>98</v>
      </c>
      <c r="E14">
        <v>77</v>
      </c>
      <c r="F14">
        <v>105.4</v>
      </c>
      <c r="G14">
        <v>95.7</v>
      </c>
      <c r="H14">
        <v>98.9</v>
      </c>
      <c r="I14">
        <v>94.7</v>
      </c>
      <c r="J14">
        <f t="shared" si="0"/>
        <v>569.70000000000005</v>
      </c>
    </row>
    <row r="15" spans="1:10" x14ac:dyDescent="0.2">
      <c r="A15">
        <v>14</v>
      </c>
      <c r="B15" t="s">
        <v>21</v>
      </c>
      <c r="C15" t="s">
        <v>99</v>
      </c>
      <c r="D15">
        <v>95.1</v>
      </c>
      <c r="E15">
        <v>84.7</v>
      </c>
      <c r="F15">
        <v>85.3</v>
      </c>
      <c r="G15">
        <v>97.2</v>
      </c>
      <c r="H15">
        <v>97.9</v>
      </c>
      <c r="I15">
        <v>96.3</v>
      </c>
      <c r="J15">
        <f t="shared" si="0"/>
        <v>556.5</v>
      </c>
    </row>
    <row r="16" spans="1:10" x14ac:dyDescent="0.2">
      <c r="A16">
        <v>15</v>
      </c>
      <c r="B16" t="s">
        <v>22</v>
      </c>
      <c r="C16" t="s">
        <v>103</v>
      </c>
      <c r="D16">
        <v>97.4</v>
      </c>
      <c r="E16">
        <v>80.900000000000006</v>
      </c>
      <c r="F16">
        <v>99.6</v>
      </c>
      <c r="G16">
        <v>98.6</v>
      </c>
      <c r="H16">
        <v>94</v>
      </c>
      <c r="I16">
        <v>96.8</v>
      </c>
      <c r="J16">
        <f t="shared" si="0"/>
        <v>567.29999999999995</v>
      </c>
    </row>
    <row r="17" spans="1:10" x14ac:dyDescent="0.2">
      <c r="A17">
        <v>16</v>
      </c>
      <c r="B17" t="s">
        <v>23</v>
      </c>
      <c r="C17" t="s">
        <v>131</v>
      </c>
      <c r="D17">
        <v>102</v>
      </c>
      <c r="E17">
        <v>80.7</v>
      </c>
      <c r="F17">
        <v>85.7</v>
      </c>
      <c r="G17">
        <v>95.6</v>
      </c>
      <c r="H17">
        <v>98.6</v>
      </c>
      <c r="I17">
        <v>99</v>
      </c>
      <c r="J17">
        <f t="shared" si="0"/>
        <v>561.6</v>
      </c>
    </row>
    <row r="18" spans="1:10" x14ac:dyDescent="0.2">
      <c r="A18">
        <v>17</v>
      </c>
      <c r="B18" t="s">
        <v>24</v>
      </c>
      <c r="C18" t="s">
        <v>124</v>
      </c>
      <c r="D18">
        <v>94.8</v>
      </c>
      <c r="E18">
        <v>84.2</v>
      </c>
      <c r="F18">
        <v>105.7</v>
      </c>
      <c r="G18">
        <v>92.6</v>
      </c>
      <c r="H18">
        <v>94.1</v>
      </c>
      <c r="I18">
        <v>95.9</v>
      </c>
      <c r="J18">
        <f t="shared" si="0"/>
        <v>567.29999999999995</v>
      </c>
    </row>
    <row r="19" spans="1:10" x14ac:dyDescent="0.2">
      <c r="A19">
        <v>18</v>
      </c>
      <c r="B19" t="s">
        <v>25</v>
      </c>
      <c r="C19" t="s">
        <v>98</v>
      </c>
      <c r="D19">
        <v>101.2</v>
      </c>
      <c r="E19">
        <v>72.5</v>
      </c>
      <c r="F19">
        <v>102.9</v>
      </c>
      <c r="G19">
        <v>97.7</v>
      </c>
      <c r="H19">
        <v>81.8</v>
      </c>
      <c r="I19">
        <v>106.3</v>
      </c>
      <c r="J19">
        <f t="shared" si="0"/>
        <v>562.4</v>
      </c>
    </row>
    <row r="20" spans="1:10" x14ac:dyDescent="0.2">
      <c r="A20">
        <v>19</v>
      </c>
      <c r="B20" t="s">
        <v>26</v>
      </c>
      <c r="C20" t="s">
        <v>122</v>
      </c>
      <c r="D20">
        <v>98</v>
      </c>
      <c r="E20">
        <v>93.9</v>
      </c>
      <c r="F20">
        <v>87.9</v>
      </c>
      <c r="G20">
        <v>93</v>
      </c>
      <c r="H20">
        <v>97</v>
      </c>
      <c r="I20">
        <v>93.2</v>
      </c>
      <c r="J20">
        <f t="shared" si="0"/>
        <v>563</v>
      </c>
    </row>
    <row r="21" spans="1:10" x14ac:dyDescent="0.2">
      <c r="A21">
        <v>20</v>
      </c>
      <c r="B21" t="s">
        <v>27</v>
      </c>
      <c r="C21" t="s">
        <v>116</v>
      </c>
      <c r="D21">
        <v>100.9</v>
      </c>
      <c r="E21">
        <v>80.099999999999994</v>
      </c>
      <c r="F21">
        <v>97.2</v>
      </c>
      <c r="G21">
        <v>97.7</v>
      </c>
      <c r="H21">
        <v>96.5</v>
      </c>
      <c r="I21">
        <v>100.1</v>
      </c>
      <c r="J21">
        <f t="shared" si="0"/>
        <v>572.5</v>
      </c>
    </row>
    <row r="22" spans="1:10" x14ac:dyDescent="0.2">
      <c r="A22">
        <v>21</v>
      </c>
      <c r="B22" t="s">
        <v>28</v>
      </c>
      <c r="C22" t="s">
        <v>104</v>
      </c>
      <c r="D22">
        <v>97.2</v>
      </c>
      <c r="E22">
        <v>82.3</v>
      </c>
      <c r="F22">
        <v>91.5</v>
      </c>
      <c r="G22">
        <v>99</v>
      </c>
      <c r="H22">
        <v>111.5</v>
      </c>
      <c r="I22">
        <v>99.6</v>
      </c>
      <c r="J22">
        <f t="shared" si="0"/>
        <v>581.1</v>
      </c>
    </row>
    <row r="23" spans="1:10" x14ac:dyDescent="0.2">
      <c r="A23">
        <v>22</v>
      </c>
      <c r="B23" t="s">
        <v>29</v>
      </c>
      <c r="C23" t="s">
        <v>112</v>
      </c>
      <c r="D23">
        <v>96.7</v>
      </c>
      <c r="E23">
        <v>87.5</v>
      </c>
      <c r="F23">
        <v>93.2</v>
      </c>
      <c r="G23">
        <v>93.5</v>
      </c>
      <c r="H23">
        <v>99.6</v>
      </c>
      <c r="I23">
        <v>98.3</v>
      </c>
      <c r="J23">
        <f t="shared" si="0"/>
        <v>568.79999999999995</v>
      </c>
    </row>
    <row r="24" spans="1:10" x14ac:dyDescent="0.2">
      <c r="A24">
        <v>23</v>
      </c>
      <c r="B24" t="s">
        <v>30</v>
      </c>
      <c r="C24" t="s">
        <v>115</v>
      </c>
      <c r="D24">
        <v>94.6</v>
      </c>
      <c r="E24">
        <v>84.3</v>
      </c>
      <c r="F24">
        <v>101.8</v>
      </c>
      <c r="G24">
        <v>101.4</v>
      </c>
      <c r="H24">
        <v>111.6</v>
      </c>
      <c r="I24">
        <v>96.9</v>
      </c>
      <c r="J24">
        <f t="shared" si="0"/>
        <v>590.6</v>
      </c>
    </row>
    <row r="25" spans="1:10" x14ac:dyDescent="0.2">
      <c r="A25">
        <v>24</v>
      </c>
      <c r="B25" t="s">
        <v>31</v>
      </c>
      <c r="C25" t="s">
        <v>130</v>
      </c>
      <c r="D25">
        <v>97.9</v>
      </c>
      <c r="E25">
        <v>84.4</v>
      </c>
      <c r="F25">
        <v>102.8</v>
      </c>
      <c r="G25">
        <v>98.6</v>
      </c>
      <c r="H25">
        <v>113.7</v>
      </c>
      <c r="I25">
        <v>96.7</v>
      </c>
      <c r="J25">
        <f t="shared" si="0"/>
        <v>594.1</v>
      </c>
    </row>
    <row r="26" spans="1:10" x14ac:dyDescent="0.2">
      <c r="A26">
        <v>25</v>
      </c>
      <c r="B26" t="s">
        <v>32</v>
      </c>
      <c r="C26" t="s">
        <v>114</v>
      </c>
      <c r="D26">
        <v>99</v>
      </c>
      <c r="E26">
        <v>92.1</v>
      </c>
      <c r="F26">
        <v>94.5</v>
      </c>
      <c r="G26">
        <v>93.5</v>
      </c>
      <c r="H26">
        <v>109.5</v>
      </c>
      <c r="I26">
        <v>97.3</v>
      </c>
      <c r="J26">
        <f t="shared" si="0"/>
        <v>585.9</v>
      </c>
    </row>
    <row r="27" spans="1:10" x14ac:dyDescent="0.2">
      <c r="A27">
        <v>26</v>
      </c>
      <c r="B27" t="s">
        <v>33</v>
      </c>
      <c r="C27" t="s">
        <v>121</v>
      </c>
      <c r="D27">
        <v>100.1</v>
      </c>
      <c r="E27">
        <v>89.4</v>
      </c>
      <c r="F27">
        <v>105.3</v>
      </c>
      <c r="G27">
        <v>91.6</v>
      </c>
      <c r="H27">
        <v>96.7</v>
      </c>
      <c r="I27">
        <v>99.5</v>
      </c>
      <c r="J27">
        <f t="shared" si="0"/>
        <v>582.59999999999991</v>
      </c>
    </row>
    <row r="28" spans="1:10" x14ac:dyDescent="0.2">
      <c r="A28">
        <v>27</v>
      </c>
      <c r="B28" t="s">
        <v>34</v>
      </c>
      <c r="C28" t="e">
        <v>#N/A</v>
      </c>
      <c r="D28">
        <v>108.1</v>
      </c>
      <c r="E28">
        <v>84.3</v>
      </c>
      <c r="F28">
        <v>138.69999999999999</v>
      </c>
      <c r="G28">
        <v>89.6</v>
      </c>
      <c r="H28">
        <v>71</v>
      </c>
      <c r="I28">
        <v>95.6</v>
      </c>
      <c r="J28">
        <f t="shared" si="0"/>
        <v>587.29999999999995</v>
      </c>
    </row>
    <row r="29" spans="1:10" x14ac:dyDescent="0.2">
      <c r="A29">
        <v>28</v>
      </c>
      <c r="B29" t="s">
        <v>35</v>
      </c>
      <c r="C29" t="s">
        <v>119</v>
      </c>
      <c r="D29">
        <v>100.9</v>
      </c>
      <c r="E29">
        <v>89.9</v>
      </c>
      <c r="F29">
        <v>105.9</v>
      </c>
      <c r="G29">
        <v>108.2</v>
      </c>
      <c r="H29">
        <v>96.7</v>
      </c>
      <c r="I29">
        <v>102</v>
      </c>
      <c r="J29">
        <f t="shared" si="0"/>
        <v>603.6</v>
      </c>
    </row>
    <row r="30" spans="1:10" x14ac:dyDescent="0.2">
      <c r="A30">
        <v>29</v>
      </c>
      <c r="B30" t="s">
        <v>36</v>
      </c>
      <c r="C30" t="s">
        <v>109</v>
      </c>
      <c r="D30">
        <v>102.1</v>
      </c>
      <c r="E30">
        <v>110.7</v>
      </c>
      <c r="F30">
        <v>96.6</v>
      </c>
      <c r="G30">
        <v>117.2</v>
      </c>
      <c r="H30">
        <v>94.9</v>
      </c>
      <c r="I30">
        <v>91.3</v>
      </c>
      <c r="J30">
        <f t="shared" si="0"/>
        <v>612.79999999999995</v>
      </c>
    </row>
    <row r="31" spans="1:10" x14ac:dyDescent="0.2">
      <c r="A31">
        <v>30</v>
      </c>
      <c r="B31" t="s">
        <v>37</v>
      </c>
      <c r="C31" t="s">
        <v>125</v>
      </c>
      <c r="D31">
        <v>98.3</v>
      </c>
      <c r="E31">
        <v>106.5</v>
      </c>
      <c r="F31">
        <v>93.5</v>
      </c>
      <c r="G31">
        <v>100.9</v>
      </c>
      <c r="H31">
        <v>90.3</v>
      </c>
      <c r="I31">
        <v>102.9</v>
      </c>
      <c r="J31">
        <f t="shared" si="0"/>
        <v>592.40000000000009</v>
      </c>
    </row>
    <row r="32" spans="1:10" x14ac:dyDescent="0.2">
      <c r="A32">
        <v>31</v>
      </c>
      <c r="B32" t="s">
        <v>38</v>
      </c>
      <c r="C32" t="s">
        <v>90</v>
      </c>
      <c r="D32">
        <v>100.1</v>
      </c>
      <c r="E32">
        <v>110.5</v>
      </c>
      <c r="F32">
        <v>96.7</v>
      </c>
      <c r="G32">
        <v>99.8</v>
      </c>
      <c r="H32">
        <v>96.3</v>
      </c>
      <c r="I32">
        <v>99.4</v>
      </c>
      <c r="J32">
        <f t="shared" si="0"/>
        <v>602.80000000000007</v>
      </c>
    </row>
    <row r="33" spans="1:10" x14ac:dyDescent="0.2">
      <c r="A33">
        <v>32</v>
      </c>
      <c r="B33" t="s">
        <v>39</v>
      </c>
      <c r="C33" t="s">
        <v>89</v>
      </c>
      <c r="D33">
        <v>103</v>
      </c>
      <c r="E33">
        <v>99.7</v>
      </c>
      <c r="F33">
        <v>97.8</v>
      </c>
      <c r="G33">
        <v>109.5</v>
      </c>
      <c r="H33">
        <v>104.3</v>
      </c>
      <c r="I33">
        <v>103.9</v>
      </c>
      <c r="J33">
        <f t="shared" si="0"/>
        <v>618.19999999999993</v>
      </c>
    </row>
    <row r="34" spans="1:10" x14ac:dyDescent="0.2">
      <c r="A34">
        <v>33</v>
      </c>
      <c r="B34" t="s">
        <v>40</v>
      </c>
      <c r="C34" t="s">
        <v>127</v>
      </c>
      <c r="D34">
        <v>100.6</v>
      </c>
      <c r="E34">
        <v>107.7</v>
      </c>
      <c r="F34">
        <v>103.6</v>
      </c>
      <c r="G34">
        <v>96.5</v>
      </c>
      <c r="H34">
        <v>102.6</v>
      </c>
      <c r="I34">
        <v>102.2</v>
      </c>
      <c r="J34">
        <f t="shared" si="0"/>
        <v>613.20000000000005</v>
      </c>
    </row>
    <row r="35" spans="1:10" x14ac:dyDescent="0.2">
      <c r="A35">
        <v>34</v>
      </c>
      <c r="B35" t="s">
        <v>41</v>
      </c>
      <c r="C35" t="s">
        <v>107</v>
      </c>
      <c r="D35">
        <v>103</v>
      </c>
      <c r="E35">
        <v>111.4</v>
      </c>
      <c r="F35">
        <v>91.6</v>
      </c>
      <c r="G35">
        <v>99.4</v>
      </c>
      <c r="H35">
        <v>95.7</v>
      </c>
      <c r="I35">
        <v>103.3</v>
      </c>
      <c r="J35">
        <f t="shared" si="0"/>
        <v>604.4</v>
      </c>
    </row>
    <row r="36" spans="1:10" x14ac:dyDescent="0.2">
      <c r="A36">
        <v>35</v>
      </c>
      <c r="B36" t="s">
        <v>42</v>
      </c>
      <c r="C36" t="s">
        <v>87</v>
      </c>
      <c r="D36">
        <v>100.6</v>
      </c>
      <c r="E36">
        <v>116.1</v>
      </c>
      <c r="F36">
        <v>90.9</v>
      </c>
      <c r="G36">
        <v>107.4</v>
      </c>
      <c r="H36">
        <v>102</v>
      </c>
      <c r="I36">
        <v>103</v>
      </c>
      <c r="J36">
        <f t="shared" si="0"/>
        <v>620</v>
      </c>
    </row>
    <row r="37" spans="1:10" x14ac:dyDescent="0.2">
      <c r="A37">
        <v>36</v>
      </c>
      <c r="B37" t="s">
        <v>43</v>
      </c>
      <c r="C37" t="s">
        <v>93</v>
      </c>
      <c r="D37">
        <v>103.7</v>
      </c>
      <c r="E37">
        <v>113.8</v>
      </c>
      <c r="F37">
        <v>84.6</v>
      </c>
      <c r="G37">
        <v>109.7</v>
      </c>
      <c r="H37">
        <v>101.2</v>
      </c>
      <c r="I37">
        <v>106.3</v>
      </c>
      <c r="J37">
        <f t="shared" si="0"/>
        <v>619.29999999999995</v>
      </c>
    </row>
    <row r="38" spans="1:10" x14ac:dyDescent="0.2">
      <c r="A38">
        <v>37</v>
      </c>
      <c r="B38" t="s">
        <v>44</v>
      </c>
      <c r="C38" t="s">
        <v>84</v>
      </c>
      <c r="D38">
        <v>101.8</v>
      </c>
      <c r="E38">
        <v>125.3</v>
      </c>
      <c r="F38">
        <v>94.3</v>
      </c>
      <c r="G38">
        <v>99.2</v>
      </c>
      <c r="H38">
        <v>93.5</v>
      </c>
      <c r="I38">
        <v>102.1</v>
      </c>
      <c r="J38">
        <f t="shared" si="0"/>
        <v>616.19999999999993</v>
      </c>
    </row>
    <row r="39" spans="1:10" x14ac:dyDescent="0.2">
      <c r="A39">
        <v>38</v>
      </c>
      <c r="B39" t="s">
        <v>45</v>
      </c>
      <c r="C39" t="s">
        <v>120</v>
      </c>
      <c r="D39">
        <v>100.5</v>
      </c>
      <c r="E39">
        <v>114.6</v>
      </c>
      <c r="F39">
        <v>109.7</v>
      </c>
      <c r="G39">
        <v>98.9</v>
      </c>
      <c r="H39">
        <v>107.4</v>
      </c>
      <c r="I39">
        <v>115.2</v>
      </c>
      <c r="J39">
        <f t="shared" si="0"/>
        <v>646.30000000000007</v>
      </c>
    </row>
    <row r="40" spans="1:10" x14ac:dyDescent="0.2">
      <c r="A40">
        <v>39</v>
      </c>
      <c r="B40" t="s">
        <v>46</v>
      </c>
      <c r="C40" t="s">
        <v>100</v>
      </c>
      <c r="D40">
        <v>101.2</v>
      </c>
      <c r="E40">
        <v>118.9</v>
      </c>
      <c r="F40">
        <v>108</v>
      </c>
      <c r="G40">
        <v>112.8</v>
      </c>
      <c r="H40">
        <v>96.2</v>
      </c>
      <c r="I40">
        <v>112.8</v>
      </c>
      <c r="J40">
        <f t="shared" si="0"/>
        <v>649.9</v>
      </c>
    </row>
    <row r="41" spans="1:10" x14ac:dyDescent="0.2">
      <c r="A41">
        <v>40</v>
      </c>
      <c r="B41" t="s">
        <v>47</v>
      </c>
      <c r="C41" t="s">
        <v>88</v>
      </c>
      <c r="D41">
        <v>99.8</v>
      </c>
      <c r="E41">
        <v>122.7</v>
      </c>
      <c r="F41">
        <v>122.3</v>
      </c>
      <c r="G41">
        <v>102.6</v>
      </c>
      <c r="H41">
        <v>109.7</v>
      </c>
      <c r="I41">
        <v>111.9</v>
      </c>
      <c r="J41">
        <f t="shared" si="0"/>
        <v>669</v>
      </c>
    </row>
    <row r="42" spans="1:10" x14ac:dyDescent="0.2">
      <c r="A42">
        <v>41</v>
      </c>
      <c r="B42" t="s">
        <v>48</v>
      </c>
      <c r="C42" t="s">
        <v>111</v>
      </c>
      <c r="D42">
        <v>103.9</v>
      </c>
      <c r="E42">
        <v>136.80000000000001</v>
      </c>
      <c r="F42">
        <v>107.2</v>
      </c>
      <c r="G42">
        <v>106.1</v>
      </c>
      <c r="H42">
        <v>96.1</v>
      </c>
      <c r="I42">
        <v>106.6</v>
      </c>
      <c r="J42">
        <f t="shared" si="0"/>
        <v>656.7</v>
      </c>
    </row>
    <row r="43" spans="1:10" x14ac:dyDescent="0.2">
      <c r="A43">
        <v>42</v>
      </c>
      <c r="B43" t="s">
        <v>49</v>
      </c>
      <c r="C43" t="s">
        <v>126</v>
      </c>
      <c r="D43">
        <v>103.1</v>
      </c>
      <c r="E43">
        <v>131.4</v>
      </c>
      <c r="F43">
        <v>120.8</v>
      </c>
      <c r="G43">
        <v>115.6</v>
      </c>
      <c r="H43">
        <v>106.2</v>
      </c>
      <c r="I43">
        <v>106.1</v>
      </c>
      <c r="J43">
        <f t="shared" si="0"/>
        <v>683.2</v>
      </c>
    </row>
    <row r="44" spans="1:10" x14ac:dyDescent="0.2">
      <c r="A44">
        <v>43</v>
      </c>
      <c r="B44" t="s">
        <v>50</v>
      </c>
      <c r="C44" t="s">
        <v>110</v>
      </c>
      <c r="D44">
        <v>102.3</v>
      </c>
      <c r="E44">
        <v>109.8</v>
      </c>
      <c r="F44">
        <v>130.19999999999999</v>
      </c>
      <c r="G44">
        <v>113.6</v>
      </c>
      <c r="H44">
        <v>120.6</v>
      </c>
      <c r="I44">
        <v>120.8</v>
      </c>
      <c r="J44">
        <f t="shared" si="0"/>
        <v>697.3</v>
      </c>
    </row>
    <row r="45" spans="1:10" x14ac:dyDescent="0.2">
      <c r="A45">
        <v>44</v>
      </c>
      <c r="B45" t="s">
        <v>51</v>
      </c>
      <c r="C45" t="s">
        <v>118</v>
      </c>
      <c r="D45">
        <v>107.6</v>
      </c>
      <c r="E45">
        <v>139.9</v>
      </c>
      <c r="F45">
        <v>94</v>
      </c>
      <c r="G45">
        <v>113.6</v>
      </c>
      <c r="H45">
        <v>101.4</v>
      </c>
      <c r="I45">
        <v>105.8</v>
      </c>
      <c r="J45">
        <f t="shared" si="0"/>
        <v>662.3</v>
      </c>
    </row>
    <row r="46" spans="1:10" x14ac:dyDescent="0.2">
      <c r="A46">
        <v>45</v>
      </c>
      <c r="B46" t="s">
        <v>52</v>
      </c>
      <c r="C46" t="s">
        <v>128</v>
      </c>
      <c r="D46">
        <v>109.7</v>
      </c>
      <c r="E46">
        <v>129.4</v>
      </c>
      <c r="F46">
        <v>92.2</v>
      </c>
      <c r="G46">
        <v>117.1</v>
      </c>
      <c r="H46">
        <v>119.8</v>
      </c>
      <c r="I46">
        <v>110.8</v>
      </c>
      <c r="J46">
        <f t="shared" si="0"/>
        <v>678.99999999999989</v>
      </c>
    </row>
    <row r="47" spans="1:10" x14ac:dyDescent="0.2">
      <c r="A47">
        <v>46</v>
      </c>
      <c r="B47" t="s">
        <v>53</v>
      </c>
      <c r="C47" t="s">
        <v>101</v>
      </c>
      <c r="D47">
        <v>108.5</v>
      </c>
      <c r="E47">
        <v>152.19999999999999</v>
      </c>
      <c r="F47">
        <v>109.2</v>
      </c>
      <c r="G47">
        <v>100.2</v>
      </c>
      <c r="H47">
        <v>96.2</v>
      </c>
      <c r="I47">
        <v>108.5</v>
      </c>
      <c r="J47">
        <f t="shared" si="0"/>
        <v>674.8</v>
      </c>
    </row>
    <row r="48" spans="1:10" x14ac:dyDescent="0.2">
      <c r="A48">
        <v>47</v>
      </c>
      <c r="B48" t="s">
        <v>54</v>
      </c>
      <c r="C48" t="s">
        <v>83</v>
      </c>
      <c r="D48">
        <v>127.4</v>
      </c>
      <c r="E48">
        <v>118.1</v>
      </c>
      <c r="F48">
        <v>148.1</v>
      </c>
      <c r="G48">
        <v>121.9</v>
      </c>
      <c r="H48">
        <v>149.80000000000001</v>
      </c>
      <c r="I48">
        <v>118.8</v>
      </c>
      <c r="J48">
        <f t="shared" si="0"/>
        <v>784.09999999999991</v>
      </c>
    </row>
    <row r="49" spans="1:10" x14ac:dyDescent="0.2">
      <c r="A49">
        <v>48</v>
      </c>
      <c r="B49" t="s">
        <v>55</v>
      </c>
      <c r="C49" t="s">
        <v>113</v>
      </c>
      <c r="D49">
        <v>103</v>
      </c>
      <c r="E49">
        <v>173.3</v>
      </c>
      <c r="F49">
        <v>102.5</v>
      </c>
      <c r="G49">
        <v>106.7</v>
      </c>
      <c r="H49">
        <v>104.5</v>
      </c>
      <c r="I49">
        <v>109</v>
      </c>
      <c r="J49">
        <f t="shared" si="0"/>
        <v>699</v>
      </c>
    </row>
    <row r="50" spans="1:10" x14ac:dyDescent="0.2">
      <c r="A50">
        <v>49</v>
      </c>
      <c r="B50" t="s">
        <v>56</v>
      </c>
      <c r="C50" t="s">
        <v>86</v>
      </c>
      <c r="D50">
        <v>112.3</v>
      </c>
      <c r="E50">
        <v>186.5</v>
      </c>
      <c r="F50">
        <v>124.8</v>
      </c>
      <c r="G50">
        <v>124.1</v>
      </c>
      <c r="H50">
        <v>106.4</v>
      </c>
      <c r="I50">
        <v>110.9</v>
      </c>
      <c r="J50">
        <f t="shared" si="0"/>
        <v>765</v>
      </c>
    </row>
    <row r="51" spans="1:10" x14ac:dyDescent="0.2">
      <c r="A51">
        <v>50</v>
      </c>
      <c r="B51" t="s">
        <v>57</v>
      </c>
      <c r="C51" t="s">
        <v>102</v>
      </c>
      <c r="D51">
        <v>105</v>
      </c>
      <c r="E51">
        <v>219.5</v>
      </c>
      <c r="F51">
        <v>126.1</v>
      </c>
      <c r="G51">
        <v>127.5</v>
      </c>
      <c r="H51">
        <v>112.6</v>
      </c>
      <c r="I51">
        <v>125.8</v>
      </c>
      <c r="J51">
        <f t="shared" si="0"/>
        <v>816.5</v>
      </c>
    </row>
    <row r="52" spans="1:10" x14ac:dyDescent="0.2">
      <c r="A52">
        <v>51</v>
      </c>
      <c r="B52" t="s">
        <v>58</v>
      </c>
      <c r="C52" t="e">
        <v>#N/A</v>
      </c>
      <c r="D52">
        <v>106.9</v>
      </c>
      <c r="E52">
        <v>241.8</v>
      </c>
      <c r="F52">
        <v>110.2</v>
      </c>
      <c r="G52">
        <v>107.9</v>
      </c>
      <c r="H52">
        <v>104.7</v>
      </c>
      <c r="I52">
        <v>117.7</v>
      </c>
      <c r="J52">
        <f t="shared" si="0"/>
        <v>789.20000000000016</v>
      </c>
    </row>
    <row r="53" spans="1:10" x14ac:dyDescent="0.2">
      <c r="A53">
        <v>52</v>
      </c>
      <c r="B53" t="s">
        <v>59</v>
      </c>
      <c r="C53" t="s">
        <v>92</v>
      </c>
      <c r="D53">
        <v>125.6</v>
      </c>
      <c r="E53">
        <v>309.7</v>
      </c>
      <c r="F53">
        <v>141.1</v>
      </c>
      <c r="G53">
        <v>140.30000000000001</v>
      </c>
      <c r="H53">
        <v>118.4</v>
      </c>
      <c r="I53">
        <v>123.8</v>
      </c>
      <c r="J53">
        <f t="shared" si="0"/>
        <v>958.9</v>
      </c>
    </row>
    <row r="54" spans="1:10" x14ac:dyDescent="0.2">
      <c r="B54" t="s">
        <v>60</v>
      </c>
      <c r="C54" t="e">
        <v>#N/A</v>
      </c>
      <c r="J54">
        <f t="shared" si="0"/>
        <v>0</v>
      </c>
    </row>
    <row r="55" spans="1:10" x14ac:dyDescent="0.2">
      <c r="B55" t="s">
        <v>61</v>
      </c>
      <c r="C55" t="e">
        <v>#N/A</v>
      </c>
      <c r="J55">
        <f t="shared" si="0"/>
        <v>0</v>
      </c>
    </row>
    <row r="56" spans="1:10" x14ac:dyDescent="0.2">
      <c r="B56" t="s">
        <v>62</v>
      </c>
      <c r="C56" t="e">
        <v>#N/A</v>
      </c>
      <c r="J56">
        <f t="shared" si="0"/>
        <v>0</v>
      </c>
    </row>
    <row r="57" spans="1:10" x14ac:dyDescent="0.2">
      <c r="C57">
        <v>0</v>
      </c>
      <c r="J57">
        <f t="shared" si="0"/>
        <v>0</v>
      </c>
    </row>
  </sheetData>
  <autoFilter ref="A1:I57" xr:uid="{0AC10FDA-2AB0-476D-96E6-34098FF35659}"/>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488744-3897-5446-9345-83CF6494E49E}">
  <sheetPr codeName="Sheet3"/>
  <dimension ref="A1:S59"/>
  <sheetViews>
    <sheetView topLeftCell="D1" workbookViewId="0">
      <selection activeCell="M30" sqref="M30"/>
    </sheetView>
  </sheetViews>
  <sheetFormatPr baseColWidth="10" defaultColWidth="16.83203125" defaultRowHeight="15" x14ac:dyDescent="0.2"/>
  <sheetData>
    <row r="1" spans="1:19" x14ac:dyDescent="0.2">
      <c r="A1" s="1" t="s">
        <v>0</v>
      </c>
      <c r="B1" s="1" t="s">
        <v>80</v>
      </c>
      <c r="C1" s="1" t="s">
        <v>2</v>
      </c>
      <c r="D1" s="1" t="s">
        <v>3</v>
      </c>
      <c r="E1" s="1" t="s">
        <v>4</v>
      </c>
      <c r="F1" s="1" t="s">
        <v>5</v>
      </c>
      <c r="G1" s="1" t="s">
        <v>6</v>
      </c>
      <c r="H1" s="1" t="s">
        <v>7</v>
      </c>
      <c r="I1" s="1" t="s">
        <v>63</v>
      </c>
      <c r="K1" s="1" t="s">
        <v>0</v>
      </c>
      <c r="L1" s="1" t="s">
        <v>80</v>
      </c>
      <c r="M1" s="1" t="s">
        <v>2</v>
      </c>
      <c r="N1" s="1" t="s">
        <v>3</v>
      </c>
      <c r="O1" s="1" t="s">
        <v>4</v>
      </c>
      <c r="P1" s="1" t="s">
        <v>5</v>
      </c>
      <c r="Q1" s="1" t="s">
        <v>6</v>
      </c>
      <c r="R1" s="1" t="s">
        <v>7</v>
      </c>
      <c r="S1" s="1" t="s">
        <v>63</v>
      </c>
    </row>
    <row r="2" spans="1:19" x14ac:dyDescent="0.2">
      <c r="A2">
        <v>1</v>
      </c>
      <c r="B2" t="s">
        <v>105</v>
      </c>
      <c r="C2" t="s">
        <v>64</v>
      </c>
      <c r="D2" t="s">
        <v>132</v>
      </c>
      <c r="E2" t="s">
        <v>65</v>
      </c>
      <c r="F2" t="s">
        <v>65</v>
      </c>
      <c r="G2" t="s">
        <v>65</v>
      </c>
      <c r="H2" t="s">
        <v>64</v>
      </c>
      <c r="I2" t="s">
        <v>66</v>
      </c>
      <c r="K2">
        <v>1</v>
      </c>
      <c r="L2" t="s">
        <v>105</v>
      </c>
      <c r="M2" t="s">
        <v>64</v>
      </c>
      <c r="N2" t="s">
        <v>132</v>
      </c>
      <c r="O2" t="s">
        <v>65</v>
      </c>
      <c r="P2" t="s">
        <v>65</v>
      </c>
      <c r="Q2" t="s">
        <v>65</v>
      </c>
      <c r="R2" t="s">
        <v>64</v>
      </c>
      <c r="S2" t="s">
        <v>66</v>
      </c>
    </row>
    <row r="3" spans="1:19" x14ac:dyDescent="0.2">
      <c r="A3">
        <v>2</v>
      </c>
      <c r="B3" t="s">
        <v>117</v>
      </c>
      <c r="C3" t="s">
        <v>64</v>
      </c>
      <c r="D3" t="s">
        <v>132</v>
      </c>
      <c r="E3" t="s">
        <v>65</v>
      </c>
      <c r="F3" t="s">
        <v>65</v>
      </c>
      <c r="G3" t="s">
        <v>65</v>
      </c>
      <c r="H3" t="s">
        <v>64</v>
      </c>
      <c r="I3" t="s">
        <v>66</v>
      </c>
      <c r="K3">
        <v>2</v>
      </c>
      <c r="L3" t="s">
        <v>117</v>
      </c>
      <c r="M3" t="s">
        <v>64</v>
      </c>
      <c r="N3" t="s">
        <v>132</v>
      </c>
      <c r="O3" t="s">
        <v>65</v>
      </c>
      <c r="P3" t="s">
        <v>65</v>
      </c>
      <c r="Q3" t="s">
        <v>65</v>
      </c>
      <c r="R3" t="s">
        <v>64</v>
      </c>
      <c r="S3" t="s">
        <v>66</v>
      </c>
    </row>
    <row r="4" spans="1:19" x14ac:dyDescent="0.2">
      <c r="A4">
        <v>3</v>
      </c>
      <c r="B4" t="s">
        <v>97</v>
      </c>
      <c r="C4" t="s">
        <v>64</v>
      </c>
      <c r="D4" t="s">
        <v>132</v>
      </c>
      <c r="E4" t="s">
        <v>69</v>
      </c>
      <c r="F4" t="s">
        <v>65</v>
      </c>
      <c r="G4" t="s">
        <v>65</v>
      </c>
      <c r="H4" t="s">
        <v>64</v>
      </c>
      <c r="I4" t="s">
        <v>66</v>
      </c>
      <c r="K4">
        <v>4</v>
      </c>
      <c r="L4" t="s">
        <v>106</v>
      </c>
      <c r="M4" t="s">
        <v>64</v>
      </c>
      <c r="N4" t="s">
        <v>132</v>
      </c>
      <c r="O4" t="s">
        <v>65</v>
      </c>
      <c r="P4" t="s">
        <v>65</v>
      </c>
      <c r="Q4" t="s">
        <v>65</v>
      </c>
      <c r="R4" t="s">
        <v>64</v>
      </c>
      <c r="S4" t="s">
        <v>66</v>
      </c>
    </row>
    <row r="5" spans="1:19" x14ac:dyDescent="0.2">
      <c r="A5">
        <v>4</v>
      </c>
      <c r="B5" t="s">
        <v>106</v>
      </c>
      <c r="C5" t="s">
        <v>64</v>
      </c>
      <c r="D5" t="s">
        <v>132</v>
      </c>
      <c r="E5" t="s">
        <v>65</v>
      </c>
      <c r="F5" t="s">
        <v>65</v>
      </c>
      <c r="G5" t="s">
        <v>65</v>
      </c>
      <c r="H5" t="s">
        <v>64</v>
      </c>
      <c r="I5" t="s">
        <v>66</v>
      </c>
      <c r="K5">
        <v>8</v>
      </c>
      <c r="L5" t="s">
        <v>129</v>
      </c>
      <c r="M5" t="s">
        <v>64</v>
      </c>
      <c r="N5" t="s">
        <v>132</v>
      </c>
      <c r="O5" t="s">
        <v>65</v>
      </c>
      <c r="P5" t="s">
        <v>65</v>
      </c>
      <c r="Q5" t="s">
        <v>65</v>
      </c>
      <c r="R5" t="s">
        <v>64</v>
      </c>
      <c r="S5" t="s">
        <v>66</v>
      </c>
    </row>
    <row r="6" spans="1:19" x14ac:dyDescent="0.2">
      <c r="A6">
        <v>5</v>
      </c>
      <c r="B6" t="s">
        <v>82</v>
      </c>
      <c r="C6" t="s">
        <v>64</v>
      </c>
      <c r="D6" t="s">
        <v>132</v>
      </c>
      <c r="E6" t="s">
        <v>69</v>
      </c>
      <c r="F6" t="s">
        <v>65</v>
      </c>
      <c r="G6" t="s">
        <v>65</v>
      </c>
      <c r="H6" t="s">
        <v>64</v>
      </c>
      <c r="I6" t="s">
        <v>66</v>
      </c>
      <c r="K6">
        <v>9</v>
      </c>
      <c r="L6" t="s">
        <v>85</v>
      </c>
      <c r="M6" t="s">
        <v>64</v>
      </c>
      <c r="N6" t="s">
        <v>132</v>
      </c>
      <c r="O6" t="s">
        <v>65</v>
      </c>
      <c r="P6" t="s">
        <v>65</v>
      </c>
      <c r="Q6" t="s">
        <v>65</v>
      </c>
      <c r="R6" t="s">
        <v>64</v>
      </c>
      <c r="S6" t="s">
        <v>66</v>
      </c>
    </row>
    <row r="7" spans="1:19" x14ac:dyDescent="0.2">
      <c r="A7">
        <v>6</v>
      </c>
      <c r="B7" t="s">
        <v>96</v>
      </c>
      <c r="C7" t="s">
        <v>64</v>
      </c>
      <c r="D7" t="s">
        <v>132</v>
      </c>
      <c r="E7" t="s">
        <v>65</v>
      </c>
      <c r="F7" t="s">
        <v>69</v>
      </c>
      <c r="G7" t="s">
        <v>65</v>
      </c>
      <c r="H7" t="s">
        <v>64</v>
      </c>
      <c r="I7" t="s">
        <v>66</v>
      </c>
      <c r="K7">
        <v>10</v>
      </c>
      <c r="L7" t="s">
        <v>123</v>
      </c>
      <c r="M7" t="s">
        <v>64</v>
      </c>
      <c r="N7" t="s">
        <v>132</v>
      </c>
      <c r="O7" t="s">
        <v>65</v>
      </c>
      <c r="P7" t="s">
        <v>65</v>
      </c>
      <c r="Q7" t="s">
        <v>65</v>
      </c>
      <c r="R7" t="s">
        <v>64</v>
      </c>
      <c r="S7" t="s">
        <v>66</v>
      </c>
    </row>
    <row r="8" spans="1:19" x14ac:dyDescent="0.2">
      <c r="A8">
        <v>7</v>
      </c>
      <c r="B8" t="s">
        <v>108</v>
      </c>
      <c r="C8" t="s">
        <v>64</v>
      </c>
      <c r="D8" t="s">
        <v>132</v>
      </c>
      <c r="E8" t="s">
        <v>65</v>
      </c>
      <c r="F8" t="s">
        <v>69</v>
      </c>
      <c r="G8" t="s">
        <v>65</v>
      </c>
      <c r="H8" t="s">
        <v>64</v>
      </c>
      <c r="I8" t="s">
        <v>66</v>
      </c>
      <c r="K8">
        <v>14</v>
      </c>
      <c r="L8" t="s">
        <v>99</v>
      </c>
      <c r="M8" t="s">
        <v>64</v>
      </c>
      <c r="N8" t="s">
        <v>132</v>
      </c>
      <c r="O8" t="s">
        <v>65</v>
      </c>
      <c r="P8" t="s">
        <v>65</v>
      </c>
      <c r="Q8" t="s">
        <v>65</v>
      </c>
      <c r="R8" t="s">
        <v>64</v>
      </c>
      <c r="S8" t="s">
        <v>66</v>
      </c>
    </row>
    <row r="9" spans="1:19" x14ac:dyDescent="0.2">
      <c r="A9">
        <v>8</v>
      </c>
      <c r="B9" t="s">
        <v>129</v>
      </c>
      <c r="C9" t="s">
        <v>64</v>
      </c>
      <c r="D9" t="s">
        <v>132</v>
      </c>
      <c r="E9" t="s">
        <v>65</v>
      </c>
      <c r="F9" t="s">
        <v>65</v>
      </c>
      <c r="G9" t="s">
        <v>65</v>
      </c>
      <c r="H9" t="s">
        <v>64</v>
      </c>
      <c r="I9" t="s">
        <v>66</v>
      </c>
      <c r="K9">
        <v>15</v>
      </c>
      <c r="L9" t="s">
        <v>103</v>
      </c>
      <c r="M9" t="s">
        <v>64</v>
      </c>
      <c r="N9" t="s">
        <v>132</v>
      </c>
      <c r="O9" t="s">
        <v>65</v>
      </c>
      <c r="P9" t="s">
        <v>65</v>
      </c>
      <c r="Q9" t="s">
        <v>65</v>
      </c>
      <c r="R9" t="s">
        <v>64</v>
      </c>
      <c r="S9" t="s">
        <v>66</v>
      </c>
    </row>
    <row r="10" spans="1:19" x14ac:dyDescent="0.2">
      <c r="A10">
        <v>9</v>
      </c>
      <c r="B10" t="s">
        <v>85</v>
      </c>
      <c r="C10" t="s">
        <v>64</v>
      </c>
      <c r="D10" t="s">
        <v>132</v>
      </c>
      <c r="E10" t="s">
        <v>65</v>
      </c>
      <c r="F10" t="s">
        <v>65</v>
      </c>
      <c r="G10" t="s">
        <v>65</v>
      </c>
      <c r="H10" t="s">
        <v>64</v>
      </c>
      <c r="I10" t="s">
        <v>66</v>
      </c>
      <c r="K10">
        <v>19</v>
      </c>
      <c r="L10" t="s">
        <v>122</v>
      </c>
      <c r="M10" t="s">
        <v>64</v>
      </c>
      <c r="N10" t="s">
        <v>132</v>
      </c>
      <c r="O10" t="s">
        <v>65</v>
      </c>
      <c r="P10" t="s">
        <v>65</v>
      </c>
      <c r="Q10" t="s">
        <v>65</v>
      </c>
      <c r="R10" t="s">
        <v>64</v>
      </c>
      <c r="S10" t="s">
        <v>66</v>
      </c>
    </row>
    <row r="11" spans="1:19" x14ac:dyDescent="0.2">
      <c r="A11">
        <v>10</v>
      </c>
      <c r="B11" t="s">
        <v>123</v>
      </c>
      <c r="C11" t="s">
        <v>64</v>
      </c>
      <c r="D11" t="s">
        <v>132</v>
      </c>
      <c r="E11" t="s">
        <v>65</v>
      </c>
      <c r="F11" t="s">
        <v>65</v>
      </c>
      <c r="G11" t="s">
        <v>65</v>
      </c>
      <c r="H11" t="s">
        <v>64</v>
      </c>
      <c r="I11" t="s">
        <v>66</v>
      </c>
      <c r="K11">
        <v>22</v>
      </c>
      <c r="L11" t="s">
        <v>112</v>
      </c>
      <c r="M11" t="s">
        <v>64</v>
      </c>
      <c r="N11" t="s">
        <v>132</v>
      </c>
      <c r="O11" t="s">
        <v>65</v>
      </c>
      <c r="P11" t="s">
        <v>65</v>
      </c>
      <c r="Q11" t="s">
        <v>65</v>
      </c>
      <c r="R11" t="s">
        <v>64</v>
      </c>
      <c r="S11" t="s">
        <v>66</v>
      </c>
    </row>
    <row r="12" spans="1:19" x14ac:dyDescent="0.2">
      <c r="A12">
        <v>11</v>
      </c>
      <c r="B12" t="s">
        <v>94</v>
      </c>
      <c r="C12" t="s">
        <v>64</v>
      </c>
      <c r="D12" t="s">
        <v>132</v>
      </c>
      <c r="E12" t="s">
        <v>65</v>
      </c>
      <c r="F12" t="s">
        <v>69</v>
      </c>
      <c r="G12" t="s">
        <v>65</v>
      </c>
      <c r="H12" t="s">
        <v>64</v>
      </c>
      <c r="I12" t="s">
        <v>66</v>
      </c>
    </row>
    <row r="13" spans="1:19" x14ac:dyDescent="0.2">
      <c r="A13">
        <v>12</v>
      </c>
      <c r="B13" t="s">
        <v>91</v>
      </c>
      <c r="C13" t="s">
        <v>64</v>
      </c>
      <c r="D13" t="s">
        <v>132</v>
      </c>
      <c r="E13" t="s">
        <v>65</v>
      </c>
      <c r="F13" t="s">
        <v>65</v>
      </c>
      <c r="G13" t="s">
        <v>69</v>
      </c>
      <c r="H13" t="s">
        <v>64</v>
      </c>
      <c r="I13" t="s">
        <v>66</v>
      </c>
    </row>
    <row r="14" spans="1:19" x14ac:dyDescent="0.2">
      <c r="A14">
        <v>13</v>
      </c>
      <c r="B14" t="s">
        <v>95</v>
      </c>
      <c r="C14" t="s">
        <v>64</v>
      </c>
      <c r="D14" t="s">
        <v>132</v>
      </c>
      <c r="E14" t="s">
        <v>69</v>
      </c>
      <c r="F14" t="s">
        <v>65</v>
      </c>
      <c r="G14" t="s">
        <v>65</v>
      </c>
      <c r="H14" t="s">
        <v>64</v>
      </c>
      <c r="I14" t="s">
        <v>66</v>
      </c>
    </row>
    <row r="15" spans="1:19" x14ac:dyDescent="0.2">
      <c r="A15">
        <v>14</v>
      </c>
      <c r="B15" t="s">
        <v>99</v>
      </c>
      <c r="C15" t="s">
        <v>64</v>
      </c>
      <c r="D15" t="s">
        <v>132</v>
      </c>
      <c r="E15" t="s">
        <v>65</v>
      </c>
      <c r="F15" t="s">
        <v>65</v>
      </c>
      <c r="G15" t="s">
        <v>65</v>
      </c>
      <c r="H15" t="s">
        <v>64</v>
      </c>
      <c r="I15" t="s">
        <v>66</v>
      </c>
    </row>
    <row r="16" spans="1:19" x14ac:dyDescent="0.2">
      <c r="A16">
        <v>15</v>
      </c>
      <c r="B16" t="s">
        <v>103</v>
      </c>
      <c r="C16" t="s">
        <v>64</v>
      </c>
      <c r="D16" t="s">
        <v>132</v>
      </c>
      <c r="E16" t="s">
        <v>65</v>
      </c>
      <c r="F16" t="s">
        <v>65</v>
      </c>
      <c r="G16" t="s">
        <v>65</v>
      </c>
      <c r="H16" t="s">
        <v>64</v>
      </c>
      <c r="I16" t="s">
        <v>66</v>
      </c>
    </row>
    <row r="17" spans="1:9" x14ac:dyDescent="0.2">
      <c r="A17">
        <v>16</v>
      </c>
      <c r="B17" t="s">
        <v>131</v>
      </c>
      <c r="C17" t="s">
        <v>70</v>
      </c>
      <c r="D17" t="s">
        <v>132</v>
      </c>
      <c r="E17" t="s">
        <v>65</v>
      </c>
      <c r="F17" t="s">
        <v>65</v>
      </c>
      <c r="G17" t="s">
        <v>65</v>
      </c>
      <c r="H17" t="s">
        <v>64</v>
      </c>
      <c r="I17" t="s">
        <v>66</v>
      </c>
    </row>
    <row r="18" spans="1:9" x14ac:dyDescent="0.2">
      <c r="A18">
        <v>17</v>
      </c>
      <c r="B18" t="s">
        <v>124</v>
      </c>
      <c r="C18" t="s">
        <v>64</v>
      </c>
      <c r="D18" t="s">
        <v>132</v>
      </c>
      <c r="E18" t="s">
        <v>69</v>
      </c>
      <c r="F18" t="s">
        <v>65</v>
      </c>
      <c r="G18" t="s">
        <v>65</v>
      </c>
      <c r="H18" t="s">
        <v>64</v>
      </c>
      <c r="I18" t="s">
        <v>66</v>
      </c>
    </row>
    <row r="19" spans="1:9" x14ac:dyDescent="0.2">
      <c r="A19">
        <v>18</v>
      </c>
      <c r="B19" t="s">
        <v>98</v>
      </c>
      <c r="C19" t="s">
        <v>70</v>
      </c>
      <c r="D19" t="s">
        <v>132</v>
      </c>
      <c r="E19" t="s">
        <v>69</v>
      </c>
      <c r="F19" t="s">
        <v>65</v>
      </c>
      <c r="G19" t="s">
        <v>65</v>
      </c>
      <c r="H19" t="s">
        <v>70</v>
      </c>
      <c r="I19" t="s">
        <v>66</v>
      </c>
    </row>
    <row r="20" spans="1:9" x14ac:dyDescent="0.2">
      <c r="A20">
        <v>19</v>
      </c>
      <c r="B20" t="s">
        <v>122</v>
      </c>
      <c r="C20" t="s">
        <v>64</v>
      </c>
      <c r="D20" t="s">
        <v>132</v>
      </c>
      <c r="E20" t="s">
        <v>65</v>
      </c>
      <c r="F20" t="s">
        <v>65</v>
      </c>
      <c r="G20" t="s">
        <v>65</v>
      </c>
      <c r="H20" t="s">
        <v>64</v>
      </c>
      <c r="I20" t="s">
        <v>66</v>
      </c>
    </row>
    <row r="21" spans="1:9" x14ac:dyDescent="0.2">
      <c r="A21">
        <v>20</v>
      </c>
      <c r="B21" t="s">
        <v>116</v>
      </c>
      <c r="C21" t="s">
        <v>70</v>
      </c>
      <c r="D21" t="s">
        <v>132</v>
      </c>
      <c r="E21" t="s">
        <v>65</v>
      </c>
      <c r="F21" t="s">
        <v>65</v>
      </c>
      <c r="G21" t="s">
        <v>65</v>
      </c>
      <c r="H21" t="s">
        <v>70</v>
      </c>
      <c r="I21" t="s">
        <v>66</v>
      </c>
    </row>
    <row r="22" spans="1:9" x14ac:dyDescent="0.2">
      <c r="A22">
        <v>21</v>
      </c>
      <c r="B22" t="s">
        <v>104</v>
      </c>
      <c r="C22" t="s">
        <v>64</v>
      </c>
      <c r="D22" t="s">
        <v>132</v>
      </c>
      <c r="E22" t="s">
        <v>65</v>
      </c>
      <c r="F22" t="s">
        <v>65</v>
      </c>
      <c r="G22" t="s">
        <v>69</v>
      </c>
      <c r="H22" t="s">
        <v>64</v>
      </c>
      <c r="I22" t="s">
        <v>66</v>
      </c>
    </row>
    <row r="23" spans="1:9" x14ac:dyDescent="0.2">
      <c r="A23">
        <v>22</v>
      </c>
      <c r="B23" t="s">
        <v>112</v>
      </c>
      <c r="C23" t="s">
        <v>64</v>
      </c>
      <c r="D23" t="s">
        <v>132</v>
      </c>
      <c r="E23" t="s">
        <v>65</v>
      </c>
      <c r="F23" t="s">
        <v>65</v>
      </c>
      <c r="G23" t="s">
        <v>65</v>
      </c>
      <c r="H23" t="s">
        <v>64</v>
      </c>
      <c r="I23" t="s">
        <v>66</v>
      </c>
    </row>
    <row r="24" spans="1:9" x14ac:dyDescent="0.2">
      <c r="A24">
        <v>23</v>
      </c>
      <c r="B24" t="s">
        <v>115</v>
      </c>
      <c r="C24" t="s">
        <v>64</v>
      </c>
      <c r="D24" t="s">
        <v>132</v>
      </c>
      <c r="E24" t="s">
        <v>69</v>
      </c>
      <c r="F24" t="s">
        <v>69</v>
      </c>
      <c r="G24" t="s">
        <v>69</v>
      </c>
      <c r="H24" t="s">
        <v>64</v>
      </c>
      <c r="I24" t="s">
        <v>66</v>
      </c>
    </row>
    <row r="25" spans="1:9" x14ac:dyDescent="0.2">
      <c r="A25">
        <v>24</v>
      </c>
      <c r="B25" t="s">
        <v>130</v>
      </c>
      <c r="C25" t="s">
        <v>64</v>
      </c>
      <c r="D25" t="s">
        <v>132</v>
      </c>
      <c r="E25" t="s">
        <v>69</v>
      </c>
      <c r="F25" t="s">
        <v>65</v>
      </c>
      <c r="G25" t="s">
        <v>69</v>
      </c>
      <c r="H25" t="s">
        <v>64</v>
      </c>
      <c r="I25" t="s">
        <v>66</v>
      </c>
    </row>
    <row r="26" spans="1:9" x14ac:dyDescent="0.2">
      <c r="A26">
        <v>25</v>
      </c>
      <c r="B26" t="s">
        <v>114</v>
      </c>
      <c r="C26" t="s">
        <v>64</v>
      </c>
      <c r="D26" t="s">
        <v>132</v>
      </c>
      <c r="E26" t="s">
        <v>65</v>
      </c>
      <c r="F26" t="s">
        <v>65</v>
      </c>
      <c r="G26" t="s">
        <v>69</v>
      </c>
      <c r="H26" t="s">
        <v>64</v>
      </c>
      <c r="I26" t="s">
        <v>66</v>
      </c>
    </row>
    <row r="27" spans="1:9" x14ac:dyDescent="0.2">
      <c r="A27">
        <v>26</v>
      </c>
      <c r="B27" t="s">
        <v>121</v>
      </c>
      <c r="C27" t="s">
        <v>70</v>
      </c>
      <c r="D27" t="s">
        <v>132</v>
      </c>
      <c r="E27" t="s">
        <v>69</v>
      </c>
      <c r="F27" t="s">
        <v>65</v>
      </c>
      <c r="G27" t="s">
        <v>65</v>
      </c>
      <c r="H27" t="s">
        <v>64</v>
      </c>
      <c r="I27" t="s">
        <v>66</v>
      </c>
    </row>
    <row r="28" spans="1:9" x14ac:dyDescent="0.2">
      <c r="A28">
        <v>28</v>
      </c>
      <c r="B28" t="s">
        <v>119</v>
      </c>
      <c r="C28" t="s">
        <v>70</v>
      </c>
      <c r="D28" t="s">
        <v>132</v>
      </c>
      <c r="E28" t="s">
        <v>69</v>
      </c>
      <c r="F28" t="s">
        <v>69</v>
      </c>
      <c r="G28" t="s">
        <v>65</v>
      </c>
      <c r="H28" t="s">
        <v>70</v>
      </c>
      <c r="I28" t="s">
        <v>72</v>
      </c>
    </row>
    <row r="29" spans="1:9" x14ac:dyDescent="0.2">
      <c r="A29">
        <v>29</v>
      </c>
      <c r="B29" t="s">
        <v>109</v>
      </c>
      <c r="C29" t="s">
        <v>70</v>
      </c>
      <c r="D29" t="s">
        <v>68</v>
      </c>
      <c r="E29" t="s">
        <v>65</v>
      </c>
      <c r="F29" t="s">
        <v>69</v>
      </c>
      <c r="G29" t="s">
        <v>65</v>
      </c>
      <c r="H29" t="s">
        <v>64</v>
      </c>
      <c r="I29" t="s">
        <v>72</v>
      </c>
    </row>
    <row r="30" spans="1:9" x14ac:dyDescent="0.2">
      <c r="A30">
        <v>30</v>
      </c>
      <c r="B30" t="s">
        <v>125</v>
      </c>
      <c r="C30" t="s">
        <v>64</v>
      </c>
      <c r="D30" t="s">
        <v>68</v>
      </c>
      <c r="E30" t="s">
        <v>65</v>
      </c>
      <c r="F30" t="s">
        <v>69</v>
      </c>
      <c r="G30" t="s">
        <v>65</v>
      </c>
      <c r="H30" t="s">
        <v>70</v>
      </c>
      <c r="I30" t="s">
        <v>66</v>
      </c>
    </row>
    <row r="31" spans="1:9" x14ac:dyDescent="0.2">
      <c r="A31">
        <v>31</v>
      </c>
      <c r="B31" t="s">
        <v>90</v>
      </c>
      <c r="C31" t="s">
        <v>70</v>
      </c>
      <c r="D31" t="s">
        <v>68</v>
      </c>
      <c r="E31" t="s">
        <v>65</v>
      </c>
      <c r="F31" t="s">
        <v>65</v>
      </c>
      <c r="G31" t="s">
        <v>65</v>
      </c>
      <c r="H31" t="s">
        <v>64</v>
      </c>
      <c r="I31" t="s">
        <v>72</v>
      </c>
    </row>
    <row r="32" spans="1:9" x14ac:dyDescent="0.2">
      <c r="A32">
        <v>32</v>
      </c>
      <c r="B32" t="s">
        <v>89</v>
      </c>
      <c r="C32" t="s">
        <v>70</v>
      </c>
      <c r="D32" t="s">
        <v>132</v>
      </c>
      <c r="E32" t="s">
        <v>65</v>
      </c>
      <c r="F32" t="s">
        <v>69</v>
      </c>
      <c r="G32" t="s">
        <v>69</v>
      </c>
      <c r="H32" t="s">
        <v>70</v>
      </c>
      <c r="I32" t="s">
        <v>72</v>
      </c>
    </row>
    <row r="33" spans="1:9" x14ac:dyDescent="0.2">
      <c r="A33">
        <v>33</v>
      </c>
      <c r="B33" t="s">
        <v>127</v>
      </c>
      <c r="C33" t="s">
        <v>70</v>
      </c>
      <c r="D33" t="s">
        <v>68</v>
      </c>
      <c r="E33" t="s">
        <v>69</v>
      </c>
      <c r="F33" t="s">
        <v>65</v>
      </c>
      <c r="G33" t="s">
        <v>69</v>
      </c>
      <c r="H33" t="s">
        <v>70</v>
      </c>
      <c r="I33" t="s">
        <v>72</v>
      </c>
    </row>
    <row r="34" spans="1:9" x14ac:dyDescent="0.2">
      <c r="A34">
        <v>34</v>
      </c>
      <c r="B34" t="s">
        <v>107</v>
      </c>
      <c r="C34" t="s">
        <v>70</v>
      </c>
      <c r="D34" t="s">
        <v>68</v>
      </c>
      <c r="E34" t="s">
        <v>65</v>
      </c>
      <c r="F34" t="s">
        <v>65</v>
      </c>
      <c r="G34" t="s">
        <v>65</v>
      </c>
      <c r="H34" t="s">
        <v>70</v>
      </c>
      <c r="I34" t="s">
        <v>72</v>
      </c>
    </row>
    <row r="35" spans="1:9" x14ac:dyDescent="0.2">
      <c r="A35">
        <v>35</v>
      </c>
      <c r="B35" t="s">
        <v>87</v>
      </c>
      <c r="C35" t="s">
        <v>70</v>
      </c>
      <c r="D35" t="s">
        <v>68</v>
      </c>
      <c r="E35" t="s">
        <v>65</v>
      </c>
      <c r="F35" t="s">
        <v>69</v>
      </c>
      <c r="G35" t="s">
        <v>69</v>
      </c>
      <c r="H35" t="s">
        <v>70</v>
      </c>
      <c r="I35" t="s">
        <v>72</v>
      </c>
    </row>
    <row r="36" spans="1:9" x14ac:dyDescent="0.2">
      <c r="A36">
        <v>36</v>
      </c>
      <c r="B36" t="s">
        <v>93</v>
      </c>
      <c r="C36" t="s">
        <v>70</v>
      </c>
      <c r="D36" t="s">
        <v>68</v>
      </c>
      <c r="E36" t="s">
        <v>65</v>
      </c>
      <c r="F36" t="s">
        <v>69</v>
      </c>
      <c r="G36" t="s">
        <v>69</v>
      </c>
      <c r="H36" t="s">
        <v>70</v>
      </c>
      <c r="I36" t="s">
        <v>72</v>
      </c>
    </row>
    <row r="37" spans="1:9" x14ac:dyDescent="0.2">
      <c r="A37">
        <v>37</v>
      </c>
      <c r="B37" t="s">
        <v>84</v>
      </c>
      <c r="C37" t="s">
        <v>70</v>
      </c>
      <c r="D37" t="s">
        <v>68</v>
      </c>
      <c r="E37" t="s">
        <v>65</v>
      </c>
      <c r="F37" t="s">
        <v>65</v>
      </c>
      <c r="G37" t="s">
        <v>65</v>
      </c>
      <c r="H37" t="s">
        <v>70</v>
      </c>
      <c r="I37" t="s">
        <v>72</v>
      </c>
    </row>
    <row r="38" spans="1:9" x14ac:dyDescent="0.2">
      <c r="A38">
        <v>38</v>
      </c>
      <c r="B38" t="s">
        <v>120</v>
      </c>
      <c r="C38" t="s">
        <v>70</v>
      </c>
      <c r="D38" t="s">
        <v>68</v>
      </c>
      <c r="E38" t="s">
        <v>69</v>
      </c>
      <c r="F38" t="s">
        <v>65</v>
      </c>
      <c r="G38" t="s">
        <v>69</v>
      </c>
      <c r="H38" t="s">
        <v>73</v>
      </c>
      <c r="I38" t="s">
        <v>72</v>
      </c>
    </row>
    <row r="39" spans="1:9" x14ac:dyDescent="0.2">
      <c r="A39">
        <v>39</v>
      </c>
      <c r="B39" t="s">
        <v>100</v>
      </c>
      <c r="C39" t="s">
        <v>70</v>
      </c>
      <c r="D39" t="s">
        <v>68</v>
      </c>
      <c r="E39" t="s">
        <v>69</v>
      </c>
      <c r="F39" t="s">
        <v>69</v>
      </c>
      <c r="G39" t="s">
        <v>65</v>
      </c>
      <c r="H39" t="s">
        <v>73</v>
      </c>
      <c r="I39" t="s">
        <v>72</v>
      </c>
    </row>
    <row r="40" spans="1:9" x14ac:dyDescent="0.2">
      <c r="A40">
        <v>40</v>
      </c>
      <c r="B40" t="s">
        <v>88</v>
      </c>
      <c r="C40" t="s">
        <v>64</v>
      </c>
      <c r="D40" t="s">
        <v>68</v>
      </c>
      <c r="E40" t="s">
        <v>71</v>
      </c>
      <c r="F40" t="s">
        <v>69</v>
      </c>
      <c r="G40" t="s">
        <v>69</v>
      </c>
      <c r="H40" t="s">
        <v>73</v>
      </c>
      <c r="I40" t="s">
        <v>72</v>
      </c>
    </row>
    <row r="41" spans="1:9" x14ac:dyDescent="0.2">
      <c r="A41">
        <v>41</v>
      </c>
      <c r="B41" t="s">
        <v>111</v>
      </c>
      <c r="C41" t="s">
        <v>70</v>
      </c>
      <c r="D41" t="s">
        <v>68</v>
      </c>
      <c r="E41" t="s">
        <v>69</v>
      </c>
      <c r="F41" t="s">
        <v>69</v>
      </c>
      <c r="G41" t="s">
        <v>65</v>
      </c>
      <c r="H41" t="s">
        <v>70</v>
      </c>
      <c r="I41" t="s">
        <v>72</v>
      </c>
    </row>
    <row r="42" spans="1:9" x14ac:dyDescent="0.2">
      <c r="A42">
        <v>42</v>
      </c>
      <c r="B42" t="s">
        <v>126</v>
      </c>
      <c r="C42" t="s">
        <v>70</v>
      </c>
      <c r="D42" t="s">
        <v>68</v>
      </c>
      <c r="E42" t="s">
        <v>71</v>
      </c>
      <c r="F42" t="s">
        <v>69</v>
      </c>
      <c r="G42" t="s">
        <v>69</v>
      </c>
      <c r="H42" t="s">
        <v>70</v>
      </c>
      <c r="I42" t="s">
        <v>72</v>
      </c>
    </row>
    <row r="43" spans="1:9" x14ac:dyDescent="0.2">
      <c r="A43">
        <v>43</v>
      </c>
      <c r="B43" t="s">
        <v>110</v>
      </c>
      <c r="C43" t="s">
        <v>70</v>
      </c>
      <c r="D43" t="s">
        <v>68</v>
      </c>
      <c r="E43" t="s">
        <v>71</v>
      </c>
      <c r="F43" t="s">
        <v>69</v>
      </c>
      <c r="G43" t="s">
        <v>71</v>
      </c>
      <c r="H43" t="s">
        <v>67</v>
      </c>
      <c r="I43" t="s">
        <v>74</v>
      </c>
    </row>
    <row r="44" spans="1:9" x14ac:dyDescent="0.2">
      <c r="A44">
        <v>44</v>
      </c>
      <c r="B44" t="s">
        <v>118</v>
      </c>
      <c r="C44" t="s">
        <v>70</v>
      </c>
      <c r="D44" t="s">
        <v>68</v>
      </c>
      <c r="E44" t="s">
        <v>65</v>
      </c>
      <c r="F44" t="s">
        <v>69</v>
      </c>
      <c r="G44" t="s">
        <v>69</v>
      </c>
      <c r="H44" t="s">
        <v>70</v>
      </c>
      <c r="I44" t="s">
        <v>72</v>
      </c>
    </row>
    <row r="45" spans="1:9" x14ac:dyDescent="0.2">
      <c r="A45">
        <v>45</v>
      </c>
      <c r="B45" t="s">
        <v>128</v>
      </c>
      <c r="C45" t="s">
        <v>70</v>
      </c>
      <c r="D45" t="s">
        <v>68</v>
      </c>
      <c r="E45" t="s">
        <v>65</v>
      </c>
      <c r="F45" t="s">
        <v>69</v>
      </c>
      <c r="G45" t="s">
        <v>69</v>
      </c>
      <c r="H45" t="s">
        <v>73</v>
      </c>
      <c r="I45" t="s">
        <v>72</v>
      </c>
    </row>
    <row r="46" spans="1:9" x14ac:dyDescent="0.2">
      <c r="A46">
        <v>46</v>
      </c>
      <c r="B46" t="s">
        <v>101</v>
      </c>
      <c r="C46" t="s">
        <v>70</v>
      </c>
      <c r="D46" t="s">
        <v>68</v>
      </c>
      <c r="E46" t="s">
        <v>69</v>
      </c>
      <c r="F46" t="s">
        <v>69</v>
      </c>
      <c r="G46" t="s">
        <v>65</v>
      </c>
      <c r="H46" t="s">
        <v>70</v>
      </c>
      <c r="I46" t="s">
        <v>72</v>
      </c>
    </row>
    <row r="47" spans="1:9" x14ac:dyDescent="0.2">
      <c r="A47">
        <v>47</v>
      </c>
      <c r="B47" t="s">
        <v>83</v>
      </c>
      <c r="C47" t="s">
        <v>67</v>
      </c>
      <c r="D47" t="s">
        <v>68</v>
      </c>
      <c r="E47" t="s">
        <v>75</v>
      </c>
      <c r="F47" t="s">
        <v>71</v>
      </c>
      <c r="G47" t="s">
        <v>75</v>
      </c>
      <c r="H47" t="s">
        <v>73</v>
      </c>
      <c r="I47" t="s">
        <v>76</v>
      </c>
    </row>
    <row r="48" spans="1:9" x14ac:dyDescent="0.2">
      <c r="A48">
        <v>48</v>
      </c>
      <c r="B48" t="s">
        <v>113</v>
      </c>
      <c r="C48" t="s">
        <v>70</v>
      </c>
      <c r="D48" t="s">
        <v>68</v>
      </c>
      <c r="E48" t="s">
        <v>69</v>
      </c>
      <c r="F48" t="s">
        <v>69</v>
      </c>
      <c r="G48" t="s">
        <v>69</v>
      </c>
      <c r="H48" t="s">
        <v>70</v>
      </c>
      <c r="I48" t="s">
        <v>74</v>
      </c>
    </row>
    <row r="49" spans="1:9" x14ac:dyDescent="0.2">
      <c r="A49">
        <v>49</v>
      </c>
      <c r="B49" t="s">
        <v>86</v>
      </c>
      <c r="C49" t="s">
        <v>73</v>
      </c>
      <c r="D49" t="s">
        <v>68</v>
      </c>
      <c r="E49" t="s">
        <v>71</v>
      </c>
      <c r="F49" t="s">
        <v>71</v>
      </c>
      <c r="G49" t="s">
        <v>69</v>
      </c>
      <c r="H49" t="s">
        <v>73</v>
      </c>
      <c r="I49" t="s">
        <v>74</v>
      </c>
    </row>
    <row r="50" spans="1:9" x14ac:dyDescent="0.2">
      <c r="A50">
        <v>50</v>
      </c>
      <c r="B50" t="s">
        <v>102</v>
      </c>
      <c r="C50" t="s">
        <v>70</v>
      </c>
      <c r="D50" t="s">
        <v>77</v>
      </c>
      <c r="E50" t="s">
        <v>71</v>
      </c>
      <c r="F50" t="s">
        <v>71</v>
      </c>
      <c r="G50" t="s">
        <v>69</v>
      </c>
      <c r="H50" t="s">
        <v>67</v>
      </c>
      <c r="I50" t="s">
        <v>76</v>
      </c>
    </row>
    <row r="51" spans="1:9" x14ac:dyDescent="0.2">
      <c r="A51">
        <v>52</v>
      </c>
      <c r="B51" t="s">
        <v>92</v>
      </c>
      <c r="C51" t="s">
        <v>67</v>
      </c>
      <c r="D51" t="s">
        <v>78</v>
      </c>
      <c r="E51" t="s">
        <v>75</v>
      </c>
      <c r="F51" t="s">
        <v>75</v>
      </c>
      <c r="G51" t="s">
        <v>69</v>
      </c>
      <c r="H51" t="s">
        <v>67</v>
      </c>
      <c r="I51" t="s">
        <v>79</v>
      </c>
    </row>
    <row r="54" spans="1:9" x14ac:dyDescent="0.2">
      <c r="A54" s="2" t="s">
        <v>2</v>
      </c>
      <c r="B54" s="2" t="s">
        <v>3</v>
      </c>
      <c r="C54" s="2" t="s">
        <v>4</v>
      </c>
      <c r="D54" s="2" t="s">
        <v>5</v>
      </c>
      <c r="E54" s="2" t="s">
        <v>6</v>
      </c>
      <c r="F54" s="2" t="s">
        <v>7</v>
      </c>
      <c r="G54" s="3" t="s">
        <v>63</v>
      </c>
    </row>
    <row r="55" spans="1:9" x14ac:dyDescent="0.2">
      <c r="A55" t="str" cm="1">
        <f t="array" ref="A55:A58">_xlfn.UNIQUE(Table2[Grocery])</f>
        <v>90-100</v>
      </c>
      <c r="B55" t="s">
        <v>132</v>
      </c>
      <c r="C55" t="str" cm="1">
        <f t="array" ref="C55:C58">_xlfn.UNIQUE(Table2[Utilities])</f>
        <v>80-100</v>
      </c>
      <c r="D55" t="str" cm="1">
        <f t="array" ref="D55:D58">_xlfn.UNIQUE(Table2[Transportation])</f>
        <v>80-100</v>
      </c>
      <c r="E55" t="str" cm="1">
        <f t="array" ref="E55:E58">_xlfn.UNIQUE(Table2[Health])</f>
        <v>80-100</v>
      </c>
      <c r="F55" t="str" cm="1">
        <f t="array" ref="F55:F58">_xlfn.UNIQUE(Table2[Misc.])</f>
        <v>90-100</v>
      </c>
      <c r="G55" t="str" cm="1">
        <f t="array" ref="G55:G59">_xlfn.UNIQUE(Table2[Total])</f>
        <v>600-700</v>
      </c>
    </row>
    <row r="56" spans="1:9" x14ac:dyDescent="0.2">
      <c r="A56" t="str">
        <v>100-110</v>
      </c>
      <c r="B56" t="s">
        <v>68</v>
      </c>
      <c r="C56" t="str">
        <v>100-120</v>
      </c>
      <c r="D56" t="str">
        <v>100-120</v>
      </c>
      <c r="E56" t="str">
        <v>100-120</v>
      </c>
      <c r="F56" t="str">
        <v>100-110</v>
      </c>
      <c r="G56" t="str">
        <v>700-800</v>
      </c>
    </row>
    <row r="57" spans="1:9" x14ac:dyDescent="0.2">
      <c r="A57" t="str">
        <v>120-130</v>
      </c>
      <c r="B57" t="s">
        <v>77</v>
      </c>
      <c r="C57" t="str">
        <v>120-140</v>
      </c>
      <c r="D57" t="str">
        <v>120-140</v>
      </c>
      <c r="E57" t="str">
        <v>120-140</v>
      </c>
      <c r="F57" t="str">
        <v>110-120</v>
      </c>
      <c r="G57" t="str">
        <v>800-900</v>
      </c>
    </row>
    <row r="58" spans="1:9" x14ac:dyDescent="0.2">
      <c r="A58" t="str">
        <v>110-120</v>
      </c>
      <c r="B58" t="s">
        <v>78</v>
      </c>
      <c r="C58" t="str">
        <v>140-160</v>
      </c>
      <c r="D58" t="str">
        <v>140-160</v>
      </c>
      <c r="E58" t="str">
        <v>140-160</v>
      </c>
      <c r="F58" t="str">
        <v>120-130</v>
      </c>
      <c r="G58" t="str">
        <v>900-1000</v>
      </c>
    </row>
    <row r="59" spans="1:9" x14ac:dyDescent="0.2">
      <c r="G59" t="str">
        <v>1100-1200</v>
      </c>
    </row>
  </sheetData>
  <conditionalFormatting sqref="C1">
    <cfRule type="colorScale" priority="281">
      <colorScale>
        <cfvo type="min"/>
        <cfvo type="percentile" val="50"/>
        <cfvo type="max"/>
        <color rgb="FF00B050"/>
        <color rgb="FFFFEB84"/>
        <color rgb="FFFF0000"/>
      </colorScale>
    </cfRule>
  </conditionalFormatting>
  <conditionalFormatting sqref="M10">
    <cfRule type="colorScale" priority="277">
      <colorScale>
        <cfvo type="min"/>
        <cfvo type="percentile" val="50"/>
        <cfvo type="max"/>
        <color rgb="FF00B050"/>
        <color rgb="FFFFEB84"/>
        <color rgb="FFFF0000"/>
      </colorScale>
    </cfRule>
  </conditionalFormatting>
  <conditionalFormatting sqref="L1">
    <cfRule type="colorScale" priority="260">
      <colorScale>
        <cfvo type="min"/>
        <cfvo type="percentile" val="50"/>
        <cfvo type="max"/>
        <color rgb="FF00B050"/>
        <color rgb="FFFFEB84"/>
        <color rgb="FFFF0000"/>
      </colorScale>
    </cfRule>
  </conditionalFormatting>
  <conditionalFormatting sqref="A54">
    <cfRule type="colorScale" priority="282">
      <colorScale>
        <cfvo type="min"/>
        <cfvo type="percentile" val="50"/>
        <cfvo type="max"/>
        <color rgb="FF00B050"/>
        <color rgb="FFFFEB84"/>
        <color rgb="FFFF0000"/>
      </colorScale>
    </cfRule>
  </conditionalFormatting>
  <conditionalFormatting sqref="M1">
    <cfRule type="colorScale" priority="1">
      <colorScale>
        <cfvo type="min"/>
        <cfvo type="percentile" val="50"/>
        <cfvo type="max"/>
        <color rgb="FF00B050"/>
        <color rgb="FFFFEB84"/>
        <color rgb="FFFF0000"/>
      </colorScale>
    </cfRule>
  </conditionalFormatting>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6AD26D-718D-7A47-93A0-347970DA3DCA}">
  <sheetPr codeName="Sheet5"/>
  <dimension ref="A1:B51"/>
  <sheetViews>
    <sheetView workbookViewId="0">
      <selection activeCell="B4" sqref="B4"/>
    </sheetView>
  </sheetViews>
  <sheetFormatPr baseColWidth="10" defaultColWidth="10.6640625" defaultRowHeight="15" x14ac:dyDescent="0.2"/>
  <sheetData>
    <row r="1" spans="1:2" ht="16" x14ac:dyDescent="0.2">
      <c r="A1" s="4" t="s">
        <v>1</v>
      </c>
      <c r="B1" s="4" t="s">
        <v>81</v>
      </c>
    </row>
    <row r="2" spans="1:2" ht="16" x14ac:dyDescent="0.2">
      <c r="A2" s="4" t="s">
        <v>82</v>
      </c>
      <c r="B2" s="4" t="s">
        <v>12</v>
      </c>
    </row>
    <row r="3" spans="1:2" ht="16" x14ac:dyDescent="0.2">
      <c r="A3" s="4" t="s">
        <v>83</v>
      </c>
      <c r="B3" s="4" t="s">
        <v>54</v>
      </c>
    </row>
    <row r="4" spans="1:2" ht="16" x14ac:dyDescent="0.2">
      <c r="A4" s="4" t="s">
        <v>84</v>
      </c>
      <c r="B4" s="4" t="s">
        <v>44</v>
      </c>
    </row>
    <row r="5" spans="1:2" ht="16" x14ac:dyDescent="0.2">
      <c r="A5" s="4" t="s">
        <v>85</v>
      </c>
      <c r="B5" s="4" t="s">
        <v>16</v>
      </c>
    </row>
    <row r="6" spans="1:2" ht="16" x14ac:dyDescent="0.2">
      <c r="A6" s="4" t="s">
        <v>86</v>
      </c>
      <c r="B6" s="4" t="s">
        <v>56</v>
      </c>
    </row>
    <row r="7" spans="1:2" ht="16" x14ac:dyDescent="0.2">
      <c r="A7" s="4" t="s">
        <v>87</v>
      </c>
      <c r="B7" s="4" t="s">
        <v>42</v>
      </c>
    </row>
    <row r="8" spans="1:2" ht="16" x14ac:dyDescent="0.2">
      <c r="A8" s="4" t="s">
        <v>88</v>
      </c>
      <c r="B8" s="4" t="s">
        <v>47</v>
      </c>
    </row>
    <row r="9" spans="1:2" ht="16" x14ac:dyDescent="0.2">
      <c r="A9" s="4" t="s">
        <v>89</v>
      </c>
      <c r="B9" s="4" t="s">
        <v>39</v>
      </c>
    </row>
    <row r="10" spans="1:2" ht="16" x14ac:dyDescent="0.2">
      <c r="A10" s="4" t="s">
        <v>90</v>
      </c>
      <c r="B10" s="4" t="s">
        <v>38</v>
      </c>
    </row>
    <row r="11" spans="1:2" ht="16" x14ac:dyDescent="0.2">
      <c r="A11" s="4" t="s">
        <v>91</v>
      </c>
      <c r="B11" s="4" t="s">
        <v>19</v>
      </c>
    </row>
    <row r="12" spans="1:2" ht="16" x14ac:dyDescent="0.2">
      <c r="A12" s="4" t="s">
        <v>92</v>
      </c>
      <c r="B12" s="4" t="s">
        <v>59</v>
      </c>
    </row>
    <row r="13" spans="1:2" ht="16" x14ac:dyDescent="0.2">
      <c r="A13" s="4" t="s">
        <v>93</v>
      </c>
      <c r="B13" s="4" t="s">
        <v>43</v>
      </c>
    </row>
    <row r="14" spans="1:2" ht="16" x14ac:dyDescent="0.2">
      <c r="A14" s="4" t="s">
        <v>94</v>
      </c>
      <c r="B14" s="4" t="s">
        <v>18</v>
      </c>
    </row>
    <row r="15" spans="1:2" ht="16" x14ac:dyDescent="0.2">
      <c r="A15" s="4" t="s">
        <v>95</v>
      </c>
      <c r="B15" s="4" t="s">
        <v>20</v>
      </c>
    </row>
    <row r="16" spans="1:2" ht="16" x14ac:dyDescent="0.2">
      <c r="A16" s="4" t="s">
        <v>96</v>
      </c>
      <c r="B16" s="4" t="s">
        <v>13</v>
      </c>
    </row>
    <row r="17" spans="1:2" ht="16" x14ac:dyDescent="0.2">
      <c r="A17" s="4" t="s">
        <v>97</v>
      </c>
      <c r="B17" s="4" t="s">
        <v>10</v>
      </c>
    </row>
    <row r="18" spans="1:2" ht="16" x14ac:dyDescent="0.2">
      <c r="A18" s="4" t="s">
        <v>98</v>
      </c>
      <c r="B18" s="4" t="s">
        <v>25</v>
      </c>
    </row>
    <row r="19" spans="1:2" ht="16" x14ac:dyDescent="0.2">
      <c r="A19" s="4" t="s">
        <v>99</v>
      </c>
      <c r="B19" s="4" t="s">
        <v>21</v>
      </c>
    </row>
    <row r="20" spans="1:2" ht="16" x14ac:dyDescent="0.2">
      <c r="A20" s="4" t="s">
        <v>100</v>
      </c>
      <c r="B20" s="4" t="s">
        <v>46</v>
      </c>
    </row>
    <row r="21" spans="1:2" ht="16" x14ac:dyDescent="0.2">
      <c r="A21" s="4" t="s">
        <v>101</v>
      </c>
      <c r="B21" s="4" t="s">
        <v>53</v>
      </c>
    </row>
    <row r="22" spans="1:2" ht="16" x14ac:dyDescent="0.2">
      <c r="A22" s="4" t="s">
        <v>102</v>
      </c>
      <c r="B22" s="4" t="s">
        <v>57</v>
      </c>
    </row>
    <row r="23" spans="1:2" ht="16" x14ac:dyDescent="0.2">
      <c r="A23" s="4" t="s">
        <v>103</v>
      </c>
      <c r="B23" s="4" t="s">
        <v>22</v>
      </c>
    </row>
    <row r="24" spans="1:2" ht="16" x14ac:dyDescent="0.2">
      <c r="A24" s="4" t="s">
        <v>104</v>
      </c>
      <c r="B24" s="4" t="s">
        <v>28</v>
      </c>
    </row>
    <row r="25" spans="1:2" ht="16" x14ac:dyDescent="0.2">
      <c r="A25" s="4" t="s">
        <v>105</v>
      </c>
      <c r="B25" s="4" t="s">
        <v>8</v>
      </c>
    </row>
    <row r="26" spans="1:2" ht="16" x14ac:dyDescent="0.2">
      <c r="A26" s="4" t="s">
        <v>106</v>
      </c>
      <c r="B26" s="4" t="s">
        <v>11</v>
      </c>
    </row>
    <row r="27" spans="1:2" ht="16" x14ac:dyDescent="0.2">
      <c r="A27" s="4" t="s">
        <v>107</v>
      </c>
      <c r="B27" s="4" t="s">
        <v>41</v>
      </c>
    </row>
    <row r="28" spans="1:2" ht="16" x14ac:dyDescent="0.2">
      <c r="A28" s="4" t="s">
        <v>108</v>
      </c>
      <c r="B28" s="4" t="s">
        <v>14</v>
      </c>
    </row>
    <row r="29" spans="1:2" ht="16" x14ac:dyDescent="0.2">
      <c r="A29" s="4" t="s">
        <v>109</v>
      </c>
      <c r="B29" s="4" t="s">
        <v>36</v>
      </c>
    </row>
    <row r="30" spans="1:2" ht="16" x14ac:dyDescent="0.2">
      <c r="A30" s="4" t="s">
        <v>110</v>
      </c>
      <c r="B30" s="4" t="s">
        <v>50</v>
      </c>
    </row>
    <row r="31" spans="1:2" ht="16" x14ac:dyDescent="0.2">
      <c r="A31" s="4" t="s">
        <v>111</v>
      </c>
      <c r="B31" s="4" t="s">
        <v>48</v>
      </c>
    </row>
    <row r="32" spans="1:2" ht="16" x14ac:dyDescent="0.2">
      <c r="A32" s="4" t="s">
        <v>112</v>
      </c>
      <c r="B32" s="4" t="s">
        <v>29</v>
      </c>
    </row>
    <row r="33" spans="1:2" ht="16" x14ac:dyDescent="0.2">
      <c r="A33" s="4" t="s">
        <v>113</v>
      </c>
      <c r="B33" s="4" t="s">
        <v>55</v>
      </c>
    </row>
    <row r="34" spans="1:2" ht="16" x14ac:dyDescent="0.2">
      <c r="A34" s="4" t="s">
        <v>114</v>
      </c>
      <c r="B34" s="4" t="s">
        <v>32</v>
      </c>
    </row>
    <row r="35" spans="1:2" ht="16" x14ac:dyDescent="0.2">
      <c r="A35" s="4" t="s">
        <v>115</v>
      </c>
      <c r="B35" s="4" t="s">
        <v>30</v>
      </c>
    </row>
    <row r="36" spans="1:2" ht="16" x14ac:dyDescent="0.2">
      <c r="A36" s="4" t="s">
        <v>116</v>
      </c>
      <c r="B36" s="4" t="s">
        <v>27</v>
      </c>
    </row>
    <row r="37" spans="1:2" ht="16" x14ac:dyDescent="0.2">
      <c r="A37" s="4" t="s">
        <v>117</v>
      </c>
      <c r="B37" s="4" t="s">
        <v>9</v>
      </c>
    </row>
    <row r="38" spans="1:2" ht="16" x14ac:dyDescent="0.2">
      <c r="A38" s="4" t="s">
        <v>118</v>
      </c>
      <c r="B38" s="4" t="s">
        <v>51</v>
      </c>
    </row>
    <row r="39" spans="1:2" ht="16" x14ac:dyDescent="0.2">
      <c r="A39" s="4" t="s">
        <v>119</v>
      </c>
      <c r="B39" s="4" t="s">
        <v>35</v>
      </c>
    </row>
    <row r="40" spans="1:2" ht="16" x14ac:dyDescent="0.2">
      <c r="A40" s="4" t="s">
        <v>120</v>
      </c>
      <c r="B40" s="4" t="s">
        <v>45</v>
      </c>
    </row>
    <row r="41" spans="1:2" ht="16" x14ac:dyDescent="0.2">
      <c r="A41" s="4" t="s">
        <v>121</v>
      </c>
      <c r="B41" s="4" t="s">
        <v>33</v>
      </c>
    </row>
    <row r="42" spans="1:2" ht="16" x14ac:dyDescent="0.2">
      <c r="A42" s="4" t="s">
        <v>122</v>
      </c>
      <c r="B42" s="4" t="s">
        <v>26</v>
      </c>
    </row>
    <row r="43" spans="1:2" ht="16" x14ac:dyDescent="0.2">
      <c r="A43" s="4" t="s">
        <v>123</v>
      </c>
      <c r="B43" s="4" t="s">
        <v>17</v>
      </c>
    </row>
    <row r="44" spans="1:2" ht="16" x14ac:dyDescent="0.2">
      <c r="A44" s="4" t="s">
        <v>124</v>
      </c>
      <c r="B44" s="4" t="s">
        <v>24</v>
      </c>
    </row>
    <row r="45" spans="1:2" ht="16" x14ac:dyDescent="0.2">
      <c r="A45" s="4" t="s">
        <v>125</v>
      </c>
      <c r="B45" s="4" t="s">
        <v>37</v>
      </c>
    </row>
    <row r="46" spans="1:2" ht="16" x14ac:dyDescent="0.2">
      <c r="A46" s="4" t="s">
        <v>126</v>
      </c>
      <c r="B46" s="4" t="s">
        <v>49</v>
      </c>
    </row>
    <row r="47" spans="1:2" ht="16" x14ac:dyDescent="0.2">
      <c r="A47" s="4" t="s">
        <v>127</v>
      </c>
      <c r="B47" s="4" t="s">
        <v>40</v>
      </c>
    </row>
    <row r="48" spans="1:2" ht="16" x14ac:dyDescent="0.2">
      <c r="A48" s="4" t="s">
        <v>128</v>
      </c>
      <c r="B48" s="4" t="s">
        <v>52</v>
      </c>
    </row>
    <row r="49" spans="1:2" ht="16" x14ac:dyDescent="0.2">
      <c r="A49" s="4" t="s">
        <v>129</v>
      </c>
      <c r="B49" s="4" t="s">
        <v>15</v>
      </c>
    </row>
    <row r="50" spans="1:2" ht="16" x14ac:dyDescent="0.2">
      <c r="A50" s="4" t="s">
        <v>130</v>
      </c>
      <c r="B50" s="4" t="s">
        <v>31</v>
      </c>
    </row>
    <row r="51" spans="1:2" ht="16" x14ac:dyDescent="0.2">
      <c r="A51" s="4" t="s">
        <v>131</v>
      </c>
      <c r="B51" s="4" t="s">
        <v>23</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95669F-307D-2440-8A17-B8042F64FD6D}">
  <sheetPr codeName="Sheet6"/>
  <dimension ref="A1:G61"/>
  <sheetViews>
    <sheetView workbookViewId="0">
      <selection activeCell="L12" sqref="L12"/>
    </sheetView>
  </sheetViews>
  <sheetFormatPr baseColWidth="10" defaultColWidth="8.83203125" defaultRowHeight="15" x14ac:dyDescent="0.2"/>
  <cols>
    <col min="2" max="2" width="28.5" bestFit="1" customWidth="1"/>
    <col min="3" max="3" width="5" bestFit="1" customWidth="1"/>
    <col min="4" max="4" width="18.5" bestFit="1" customWidth="1"/>
    <col min="5" max="5" width="21.5" bestFit="1" customWidth="1"/>
    <col min="6" max="6" width="10.6640625" customWidth="1"/>
    <col min="7" max="7" width="13" customWidth="1"/>
    <col min="8" max="8" width="10.83203125" customWidth="1"/>
  </cols>
  <sheetData>
    <row r="1" spans="1:7" x14ac:dyDescent="0.2">
      <c r="A1" t="s">
        <v>1</v>
      </c>
      <c r="B1" t="s">
        <v>149</v>
      </c>
      <c r="C1" t="s">
        <v>148</v>
      </c>
      <c r="D1" t="s">
        <v>147</v>
      </c>
      <c r="E1" t="s">
        <v>146</v>
      </c>
      <c r="F1" t="s">
        <v>145</v>
      </c>
      <c r="G1" t="s">
        <v>133</v>
      </c>
    </row>
    <row r="2" spans="1:7" x14ac:dyDescent="0.2">
      <c r="A2" t="s">
        <v>82</v>
      </c>
      <c r="B2">
        <v>62.5</v>
      </c>
      <c r="C2">
        <v>78.599999999999994</v>
      </c>
      <c r="D2">
        <v>63.7</v>
      </c>
      <c r="E2">
        <v>46.5</v>
      </c>
      <c r="F2">
        <f t="shared" ref="F2:F33" si="0">AVERAGE(B2:E2)</f>
        <v>62.825000000000003</v>
      </c>
      <c r="G2" t="str">
        <f t="shared" ref="G2:G33" si="1">IF(F2&lt;45,"Cold",IF(F2&lt;=60,"Moderate","Warm"))</f>
        <v>Warm</v>
      </c>
    </row>
    <row r="3" spans="1:7" x14ac:dyDescent="0.2">
      <c r="A3" t="s">
        <v>83</v>
      </c>
      <c r="B3">
        <v>24.7</v>
      </c>
      <c r="C3">
        <v>52.3</v>
      </c>
      <c r="D3">
        <v>26.7</v>
      </c>
      <c r="E3">
        <v>2.6</v>
      </c>
      <c r="F3">
        <f t="shared" si="0"/>
        <v>26.574999999999999</v>
      </c>
      <c r="G3" t="str">
        <f t="shared" si="1"/>
        <v>Cold</v>
      </c>
    </row>
    <row r="4" spans="1:7" x14ac:dyDescent="0.2">
      <c r="A4" t="s">
        <v>84</v>
      </c>
      <c r="B4">
        <v>58.2</v>
      </c>
      <c r="C4">
        <v>78.099999999999994</v>
      </c>
      <c r="D4">
        <v>61.3</v>
      </c>
      <c r="E4">
        <v>43.6</v>
      </c>
      <c r="F4">
        <f t="shared" si="0"/>
        <v>60.300000000000004</v>
      </c>
      <c r="G4" t="str">
        <f t="shared" si="1"/>
        <v>Warm</v>
      </c>
    </row>
    <row r="5" spans="1:7" x14ac:dyDescent="0.2">
      <c r="A5" t="s">
        <v>85</v>
      </c>
      <c r="B5">
        <v>60.3</v>
      </c>
      <c r="C5">
        <v>78.8</v>
      </c>
      <c r="D5">
        <v>61.4</v>
      </c>
      <c r="E5">
        <v>41.5</v>
      </c>
      <c r="F5">
        <f t="shared" si="0"/>
        <v>60.5</v>
      </c>
      <c r="G5" t="str">
        <f t="shared" si="1"/>
        <v>Warm</v>
      </c>
    </row>
    <row r="6" spans="1:7" x14ac:dyDescent="0.2">
      <c r="A6" t="s">
        <v>86</v>
      </c>
      <c r="B6">
        <v>57.1</v>
      </c>
      <c r="C6">
        <v>73.400000000000006</v>
      </c>
      <c r="D6">
        <v>60.9</v>
      </c>
      <c r="E6">
        <v>46.2</v>
      </c>
      <c r="F6">
        <f t="shared" si="0"/>
        <v>59.400000000000006</v>
      </c>
      <c r="G6" t="str">
        <f t="shared" si="1"/>
        <v>Moderate</v>
      </c>
    </row>
    <row r="7" spans="1:7" x14ac:dyDescent="0.2">
      <c r="A7" t="s">
        <v>87</v>
      </c>
      <c r="B7">
        <v>43.7</v>
      </c>
      <c r="C7">
        <v>65.2</v>
      </c>
      <c r="D7">
        <v>45.9</v>
      </c>
      <c r="E7">
        <v>25.8</v>
      </c>
      <c r="F7">
        <f t="shared" si="0"/>
        <v>45.150000000000006</v>
      </c>
      <c r="G7" t="str">
        <f t="shared" si="1"/>
        <v>Moderate</v>
      </c>
    </row>
    <row r="8" spans="1:7" x14ac:dyDescent="0.2">
      <c r="A8" t="s">
        <v>88</v>
      </c>
      <c r="B8">
        <v>47.3</v>
      </c>
      <c r="C8">
        <v>69.2</v>
      </c>
      <c r="D8">
        <v>51.2</v>
      </c>
      <c r="E8">
        <v>28.5</v>
      </c>
      <c r="F8">
        <f t="shared" si="0"/>
        <v>49.05</v>
      </c>
      <c r="G8" t="str">
        <f t="shared" si="1"/>
        <v>Moderate</v>
      </c>
    </row>
    <row r="9" spans="1:7" x14ac:dyDescent="0.2">
      <c r="A9" t="s">
        <v>89</v>
      </c>
      <c r="B9">
        <v>53.3</v>
      </c>
      <c r="C9">
        <v>74.2</v>
      </c>
      <c r="D9">
        <v>57.4</v>
      </c>
      <c r="E9">
        <v>36.1</v>
      </c>
      <c r="F9">
        <f t="shared" si="0"/>
        <v>55.25</v>
      </c>
      <c r="G9" t="str">
        <f t="shared" si="1"/>
        <v>Moderate</v>
      </c>
    </row>
    <row r="10" spans="1:7" x14ac:dyDescent="0.2">
      <c r="A10" t="s">
        <v>90</v>
      </c>
      <c r="B10">
        <v>69.900000000000006</v>
      </c>
      <c r="C10">
        <v>81</v>
      </c>
      <c r="D10">
        <v>72.7</v>
      </c>
      <c r="E10">
        <v>59.4</v>
      </c>
      <c r="F10">
        <f t="shared" si="0"/>
        <v>70.75</v>
      </c>
      <c r="G10" t="str">
        <f t="shared" si="1"/>
        <v>Warm</v>
      </c>
    </row>
    <row r="11" spans="1:7" x14ac:dyDescent="0.2">
      <c r="A11" t="s">
        <v>91</v>
      </c>
      <c r="B11">
        <v>63.1</v>
      </c>
      <c r="C11">
        <v>78.7</v>
      </c>
      <c r="D11">
        <v>64.599999999999994</v>
      </c>
      <c r="E11">
        <v>47.8</v>
      </c>
      <c r="F11">
        <f t="shared" si="0"/>
        <v>63.55</v>
      </c>
      <c r="G11" t="str">
        <f t="shared" si="1"/>
        <v>Warm</v>
      </c>
    </row>
    <row r="12" spans="1:7" x14ac:dyDescent="0.2">
      <c r="A12" t="s">
        <v>92</v>
      </c>
      <c r="B12">
        <v>68.599999999999994</v>
      </c>
      <c r="C12">
        <v>72.2</v>
      </c>
      <c r="D12">
        <v>71.8</v>
      </c>
      <c r="E12">
        <v>67.400000000000006</v>
      </c>
      <c r="F12">
        <f t="shared" si="0"/>
        <v>70</v>
      </c>
      <c r="G12" t="str">
        <f t="shared" si="1"/>
        <v>Warm</v>
      </c>
    </row>
    <row r="13" spans="1:7" x14ac:dyDescent="0.2">
      <c r="A13" t="s">
        <v>93</v>
      </c>
      <c r="B13">
        <v>43.6</v>
      </c>
      <c r="C13">
        <v>63.7</v>
      </c>
      <c r="D13">
        <v>44.8</v>
      </c>
      <c r="E13">
        <v>25.4</v>
      </c>
      <c r="F13">
        <f t="shared" si="0"/>
        <v>44.375000000000007</v>
      </c>
      <c r="G13" t="str">
        <f t="shared" si="1"/>
        <v>Cold</v>
      </c>
    </row>
    <row r="14" spans="1:7" x14ac:dyDescent="0.2">
      <c r="A14" t="s">
        <v>94</v>
      </c>
      <c r="B14">
        <v>51.6</v>
      </c>
      <c r="C14">
        <v>73.400000000000006</v>
      </c>
      <c r="D14">
        <v>53.8</v>
      </c>
      <c r="E14">
        <v>28.3</v>
      </c>
      <c r="F14">
        <f t="shared" si="0"/>
        <v>51.775000000000006</v>
      </c>
      <c r="G14" t="str">
        <f t="shared" si="1"/>
        <v>Moderate</v>
      </c>
    </row>
    <row r="15" spans="1:7" x14ac:dyDescent="0.2">
      <c r="A15" t="s">
        <v>95</v>
      </c>
      <c r="B15">
        <v>51.1</v>
      </c>
      <c r="C15">
        <v>72.400000000000006</v>
      </c>
      <c r="D15">
        <v>53.8</v>
      </c>
      <c r="E15">
        <v>29.4</v>
      </c>
      <c r="F15">
        <f t="shared" si="0"/>
        <v>51.675000000000004</v>
      </c>
      <c r="G15" t="str">
        <f t="shared" si="1"/>
        <v>Moderate</v>
      </c>
    </row>
    <row r="16" spans="1:7" x14ac:dyDescent="0.2">
      <c r="A16" t="s">
        <v>96</v>
      </c>
      <c r="B16">
        <v>48.2</v>
      </c>
      <c r="C16">
        <v>71.599999999999994</v>
      </c>
      <c r="D16">
        <v>49.8</v>
      </c>
      <c r="E16">
        <v>21.7</v>
      </c>
      <c r="F16">
        <f t="shared" si="0"/>
        <v>47.824999999999996</v>
      </c>
      <c r="G16" t="str">
        <f t="shared" si="1"/>
        <v>Moderate</v>
      </c>
    </row>
    <row r="17" spans="1:7" x14ac:dyDescent="0.2">
      <c r="A17" t="s">
        <v>97</v>
      </c>
      <c r="B17">
        <v>53.6</v>
      </c>
      <c r="C17">
        <v>76.400000000000006</v>
      </c>
      <c r="D17">
        <v>55.4</v>
      </c>
      <c r="E17">
        <v>31.9</v>
      </c>
      <c r="F17">
        <f t="shared" si="0"/>
        <v>54.325000000000003</v>
      </c>
      <c r="G17" t="str">
        <f t="shared" si="1"/>
        <v>Moderate</v>
      </c>
    </row>
    <row r="18" spans="1:7" x14ac:dyDescent="0.2">
      <c r="A18" t="s">
        <v>98</v>
      </c>
      <c r="B18">
        <v>55.1</v>
      </c>
      <c r="C18">
        <v>74.5</v>
      </c>
      <c r="D18">
        <v>57</v>
      </c>
      <c r="E18">
        <v>35.9</v>
      </c>
      <c r="F18">
        <f t="shared" si="0"/>
        <v>55.625</v>
      </c>
      <c r="G18" t="str">
        <f t="shared" si="1"/>
        <v>Moderate</v>
      </c>
    </row>
    <row r="19" spans="1:7" x14ac:dyDescent="0.2">
      <c r="A19" t="s">
        <v>99</v>
      </c>
      <c r="B19">
        <v>66.3</v>
      </c>
      <c r="C19">
        <v>81.099999999999994</v>
      </c>
      <c r="D19">
        <v>67.400000000000006</v>
      </c>
      <c r="E19">
        <v>50.9</v>
      </c>
      <c r="F19">
        <f t="shared" si="0"/>
        <v>66.424999999999997</v>
      </c>
      <c r="G19" t="str">
        <f t="shared" si="1"/>
        <v>Warm</v>
      </c>
    </row>
    <row r="20" spans="1:7" x14ac:dyDescent="0.2">
      <c r="A20" t="s">
        <v>100</v>
      </c>
      <c r="B20">
        <v>39.1</v>
      </c>
      <c r="C20">
        <v>63.7</v>
      </c>
      <c r="D20">
        <v>44.2</v>
      </c>
      <c r="E20">
        <v>16.8</v>
      </c>
      <c r="F20">
        <f t="shared" si="0"/>
        <v>40.950000000000003</v>
      </c>
      <c r="G20" t="str">
        <f t="shared" si="1"/>
        <v>Cold</v>
      </c>
    </row>
    <row r="21" spans="1:7" x14ac:dyDescent="0.2">
      <c r="A21" t="s">
        <v>101</v>
      </c>
      <c r="B21">
        <v>52.8</v>
      </c>
      <c r="C21">
        <v>73.3</v>
      </c>
      <c r="D21">
        <v>56.1</v>
      </c>
      <c r="E21">
        <v>34.700000000000003</v>
      </c>
      <c r="F21">
        <f t="shared" si="0"/>
        <v>54.224999999999994</v>
      </c>
      <c r="G21" t="str">
        <f t="shared" si="1"/>
        <v>Moderate</v>
      </c>
    </row>
    <row r="22" spans="1:7" x14ac:dyDescent="0.2">
      <c r="A22" t="s">
        <v>102</v>
      </c>
      <c r="B22">
        <v>45.7</v>
      </c>
      <c r="C22">
        <v>68</v>
      </c>
      <c r="D22">
        <v>50.3</v>
      </c>
      <c r="E22">
        <v>27.4</v>
      </c>
      <c r="F22">
        <f t="shared" si="0"/>
        <v>47.85</v>
      </c>
      <c r="G22" t="str">
        <f t="shared" si="1"/>
        <v>Moderate</v>
      </c>
    </row>
    <row r="23" spans="1:7" x14ac:dyDescent="0.2">
      <c r="A23" t="s">
        <v>103</v>
      </c>
      <c r="B23">
        <v>42.6</v>
      </c>
      <c r="C23">
        <v>66.2</v>
      </c>
      <c r="D23">
        <v>47.3</v>
      </c>
      <c r="E23">
        <v>21.7</v>
      </c>
      <c r="F23">
        <f t="shared" si="0"/>
        <v>44.45</v>
      </c>
      <c r="G23" t="str">
        <f t="shared" si="1"/>
        <v>Cold</v>
      </c>
    </row>
    <row r="24" spans="1:7" x14ac:dyDescent="0.2">
      <c r="A24" t="s">
        <v>104</v>
      </c>
      <c r="B24">
        <v>41.9</v>
      </c>
      <c r="C24">
        <v>66.8</v>
      </c>
      <c r="D24">
        <v>43.5</v>
      </c>
      <c r="E24">
        <v>12.4</v>
      </c>
      <c r="F24">
        <f t="shared" si="0"/>
        <v>41.15</v>
      </c>
      <c r="G24" t="str">
        <f t="shared" si="1"/>
        <v>Cold</v>
      </c>
    </row>
    <row r="25" spans="1:7" x14ac:dyDescent="0.2">
      <c r="A25" t="s">
        <v>105</v>
      </c>
      <c r="B25">
        <v>63.2</v>
      </c>
      <c r="C25">
        <v>79.5</v>
      </c>
      <c r="D25">
        <v>64.2</v>
      </c>
      <c r="E25">
        <v>46.7</v>
      </c>
      <c r="F25">
        <f t="shared" si="0"/>
        <v>63.399999999999991</v>
      </c>
      <c r="G25" t="str">
        <f t="shared" si="1"/>
        <v>Warm</v>
      </c>
    </row>
    <row r="26" spans="1:7" x14ac:dyDescent="0.2">
      <c r="A26" t="s">
        <v>106</v>
      </c>
      <c r="B26">
        <v>54.4</v>
      </c>
      <c r="C26">
        <v>75.400000000000006</v>
      </c>
      <c r="D26">
        <v>56</v>
      </c>
      <c r="E26">
        <v>32.299999999999997</v>
      </c>
      <c r="F26">
        <f t="shared" si="0"/>
        <v>54.525000000000006</v>
      </c>
      <c r="G26" t="str">
        <f t="shared" si="1"/>
        <v>Moderate</v>
      </c>
    </row>
    <row r="27" spans="1:7" x14ac:dyDescent="0.2">
      <c r="A27" t="s">
        <v>107</v>
      </c>
      <c r="B27">
        <v>42.5</v>
      </c>
      <c r="C27">
        <v>64.2</v>
      </c>
      <c r="D27">
        <v>43</v>
      </c>
      <c r="E27">
        <v>21.2</v>
      </c>
      <c r="F27">
        <f t="shared" si="0"/>
        <v>42.724999999999994</v>
      </c>
      <c r="G27" t="str">
        <f t="shared" si="1"/>
        <v>Cold</v>
      </c>
    </row>
    <row r="28" spans="1:7" x14ac:dyDescent="0.2">
      <c r="A28" t="s">
        <v>108</v>
      </c>
      <c r="B28">
        <v>48.2</v>
      </c>
      <c r="C28">
        <v>71.8</v>
      </c>
      <c r="D28">
        <v>49.5</v>
      </c>
      <c r="E28">
        <v>25.7</v>
      </c>
      <c r="F28">
        <f t="shared" si="0"/>
        <v>48.8</v>
      </c>
      <c r="G28" t="str">
        <f t="shared" si="1"/>
        <v>Moderate</v>
      </c>
    </row>
    <row r="29" spans="1:7" x14ac:dyDescent="0.2">
      <c r="A29" t="s">
        <v>109</v>
      </c>
      <c r="B29">
        <v>48</v>
      </c>
      <c r="C29">
        <v>69</v>
      </c>
      <c r="D29">
        <v>50.2</v>
      </c>
      <c r="E29">
        <v>32.200000000000003</v>
      </c>
      <c r="F29">
        <f t="shared" si="0"/>
        <v>49.849999999999994</v>
      </c>
      <c r="G29" t="str">
        <f t="shared" si="1"/>
        <v>Moderate</v>
      </c>
    </row>
    <row r="30" spans="1:7" x14ac:dyDescent="0.2">
      <c r="A30" t="s">
        <v>110</v>
      </c>
      <c r="B30">
        <v>42.4</v>
      </c>
      <c r="C30">
        <v>65.5</v>
      </c>
      <c r="D30">
        <v>46.3</v>
      </c>
      <c r="E30">
        <v>21.1</v>
      </c>
      <c r="F30">
        <f t="shared" si="0"/>
        <v>43.824999999999996</v>
      </c>
      <c r="G30" t="str">
        <f t="shared" si="1"/>
        <v>Cold</v>
      </c>
    </row>
    <row r="31" spans="1:7" x14ac:dyDescent="0.2">
      <c r="A31" t="s">
        <v>111</v>
      </c>
      <c r="B31">
        <v>50.6</v>
      </c>
      <c r="C31">
        <v>72.2</v>
      </c>
      <c r="D31">
        <v>54.8</v>
      </c>
      <c r="E31">
        <v>33</v>
      </c>
      <c r="F31">
        <f t="shared" si="0"/>
        <v>52.650000000000006</v>
      </c>
      <c r="G31" t="str">
        <f t="shared" si="1"/>
        <v>Moderate</v>
      </c>
    </row>
    <row r="32" spans="1:7" x14ac:dyDescent="0.2">
      <c r="A32" t="s">
        <v>112</v>
      </c>
      <c r="B32">
        <v>52.4</v>
      </c>
      <c r="C32">
        <v>71.400000000000006</v>
      </c>
      <c r="D32">
        <v>53.8</v>
      </c>
      <c r="E32">
        <v>36.1</v>
      </c>
      <c r="F32">
        <f t="shared" si="0"/>
        <v>53.425000000000004</v>
      </c>
      <c r="G32" t="str">
        <f t="shared" si="1"/>
        <v>Moderate</v>
      </c>
    </row>
    <row r="33" spans="1:7" x14ac:dyDescent="0.2">
      <c r="A33" t="s">
        <v>113</v>
      </c>
      <c r="B33">
        <v>43.6</v>
      </c>
      <c r="C33">
        <v>66.5</v>
      </c>
      <c r="D33">
        <v>48.1</v>
      </c>
      <c r="E33">
        <v>23.3</v>
      </c>
      <c r="F33">
        <f t="shared" si="0"/>
        <v>45.375</v>
      </c>
      <c r="G33" t="str">
        <f t="shared" si="1"/>
        <v>Moderate</v>
      </c>
    </row>
    <row r="34" spans="1:7" x14ac:dyDescent="0.2">
      <c r="A34" t="s">
        <v>114</v>
      </c>
      <c r="B34">
        <v>58.2</v>
      </c>
      <c r="C34">
        <v>75.7</v>
      </c>
      <c r="D34">
        <v>60.2</v>
      </c>
      <c r="E34">
        <v>42.1</v>
      </c>
      <c r="F34">
        <f t="shared" ref="F34:F51" si="2">AVERAGE(B34:E34)</f>
        <v>59.050000000000004</v>
      </c>
      <c r="G34" t="str">
        <f t="shared" ref="G34:G51" si="3">IF(F34&lt;45,"Cold",IF(F34&lt;=60,"Moderate","Warm"))</f>
        <v>Moderate</v>
      </c>
    </row>
    <row r="35" spans="1:7" x14ac:dyDescent="0.2">
      <c r="A35" t="s">
        <v>115</v>
      </c>
      <c r="B35">
        <v>41.1</v>
      </c>
      <c r="C35">
        <v>66.599999999999994</v>
      </c>
      <c r="D35">
        <v>42</v>
      </c>
      <c r="E35">
        <v>12.2</v>
      </c>
      <c r="F35">
        <f t="shared" si="2"/>
        <v>40.474999999999994</v>
      </c>
      <c r="G35" t="str">
        <f t="shared" si="3"/>
        <v>Cold</v>
      </c>
    </row>
    <row r="36" spans="1:7" x14ac:dyDescent="0.2">
      <c r="A36" t="s">
        <v>116</v>
      </c>
      <c r="B36">
        <v>49.7</v>
      </c>
      <c r="C36">
        <v>70.900000000000006</v>
      </c>
      <c r="D36">
        <v>52.9</v>
      </c>
      <c r="E36">
        <v>29.5</v>
      </c>
      <c r="F36">
        <f t="shared" si="2"/>
        <v>50.75</v>
      </c>
      <c r="G36" t="str">
        <f t="shared" si="3"/>
        <v>Moderate</v>
      </c>
    </row>
    <row r="37" spans="1:7" x14ac:dyDescent="0.2">
      <c r="A37" t="s">
        <v>117</v>
      </c>
      <c r="B37">
        <v>59.1</v>
      </c>
      <c r="C37">
        <v>79.599999999999994</v>
      </c>
      <c r="D37">
        <v>60.6</v>
      </c>
      <c r="E37">
        <v>39.1</v>
      </c>
      <c r="F37">
        <f t="shared" si="2"/>
        <v>59.599999999999994</v>
      </c>
      <c r="G37" t="str">
        <f t="shared" si="3"/>
        <v>Moderate</v>
      </c>
    </row>
    <row r="38" spans="1:7" x14ac:dyDescent="0.2">
      <c r="A38" t="s">
        <v>118</v>
      </c>
      <c r="B38">
        <v>46.9</v>
      </c>
      <c r="C38">
        <v>63.7</v>
      </c>
      <c r="D38">
        <v>48.9</v>
      </c>
      <c r="E38">
        <v>34</v>
      </c>
      <c r="F38">
        <f t="shared" si="2"/>
        <v>48.375</v>
      </c>
      <c r="G38" t="str">
        <f t="shared" si="3"/>
        <v>Moderate</v>
      </c>
    </row>
    <row r="39" spans="1:7" x14ac:dyDescent="0.2">
      <c r="A39" t="s">
        <v>119</v>
      </c>
      <c r="B39">
        <v>47.4</v>
      </c>
      <c r="C39">
        <v>68.599999999999994</v>
      </c>
      <c r="D39">
        <v>50.9</v>
      </c>
      <c r="E39">
        <v>28.4</v>
      </c>
      <c r="F39">
        <f t="shared" si="2"/>
        <v>48.825000000000003</v>
      </c>
      <c r="G39" t="str">
        <f t="shared" si="3"/>
        <v>Moderate</v>
      </c>
    </row>
    <row r="40" spans="1:7" x14ac:dyDescent="0.2">
      <c r="A40" t="s">
        <v>120</v>
      </c>
      <c r="B40">
        <v>47</v>
      </c>
      <c r="C40">
        <v>68.8</v>
      </c>
      <c r="D40">
        <v>53.1</v>
      </c>
      <c r="E40">
        <v>31.4</v>
      </c>
      <c r="F40">
        <f t="shared" si="2"/>
        <v>50.075000000000003</v>
      </c>
      <c r="G40" t="str">
        <f t="shared" si="3"/>
        <v>Moderate</v>
      </c>
    </row>
    <row r="41" spans="1:7" x14ac:dyDescent="0.2">
      <c r="A41" t="s">
        <v>121</v>
      </c>
      <c r="B41">
        <v>62</v>
      </c>
      <c r="C41">
        <v>78.400000000000006</v>
      </c>
      <c r="D41">
        <v>63.4</v>
      </c>
      <c r="E41">
        <v>46.1</v>
      </c>
      <c r="F41">
        <f t="shared" si="2"/>
        <v>62.475000000000001</v>
      </c>
      <c r="G41" t="str">
        <f t="shared" si="3"/>
        <v>Warm</v>
      </c>
    </row>
    <row r="42" spans="1:7" x14ac:dyDescent="0.2">
      <c r="A42" t="s">
        <v>122</v>
      </c>
      <c r="B42">
        <v>44.8</v>
      </c>
      <c r="C42">
        <v>69.900000000000006</v>
      </c>
      <c r="D42">
        <v>46.4</v>
      </c>
      <c r="E42">
        <v>19.5</v>
      </c>
      <c r="F42">
        <f t="shared" si="2"/>
        <v>45.15</v>
      </c>
      <c r="G42" t="str">
        <f t="shared" si="3"/>
        <v>Moderate</v>
      </c>
    </row>
    <row r="43" spans="1:7" x14ac:dyDescent="0.2">
      <c r="A43" t="s">
        <v>123</v>
      </c>
      <c r="B43">
        <v>57.3</v>
      </c>
      <c r="C43">
        <v>75.599999999999994</v>
      </c>
      <c r="D43">
        <v>58.6</v>
      </c>
      <c r="E43">
        <v>39.1</v>
      </c>
      <c r="F43">
        <f t="shared" si="2"/>
        <v>57.649999999999991</v>
      </c>
      <c r="G43" t="str">
        <f t="shared" si="3"/>
        <v>Moderate</v>
      </c>
    </row>
    <row r="44" spans="1:7" x14ac:dyDescent="0.2">
      <c r="A44" t="s">
        <v>124</v>
      </c>
      <c r="B44">
        <v>65.099999999999994</v>
      </c>
      <c r="C44">
        <v>81.099999999999994</v>
      </c>
      <c r="D44">
        <v>65.5</v>
      </c>
      <c r="E44">
        <v>47.9</v>
      </c>
      <c r="F44">
        <f t="shared" si="2"/>
        <v>64.899999999999991</v>
      </c>
      <c r="G44" t="str">
        <f t="shared" si="3"/>
        <v>Warm</v>
      </c>
    </row>
    <row r="45" spans="1:7" x14ac:dyDescent="0.2">
      <c r="A45" t="s">
        <v>125</v>
      </c>
      <c r="B45">
        <v>47.5</v>
      </c>
      <c r="C45">
        <v>69.599999999999994</v>
      </c>
      <c r="D45">
        <v>49.1</v>
      </c>
      <c r="E45">
        <v>28.2</v>
      </c>
      <c r="F45">
        <f t="shared" si="2"/>
        <v>48.599999999999994</v>
      </c>
      <c r="G45" t="str">
        <f t="shared" si="3"/>
        <v>Moderate</v>
      </c>
    </row>
    <row r="46" spans="1:7" x14ac:dyDescent="0.2">
      <c r="A46" t="s">
        <v>126</v>
      </c>
      <c r="B46">
        <v>41.5</v>
      </c>
      <c r="C46">
        <v>65.099999999999994</v>
      </c>
      <c r="D46">
        <v>45.7</v>
      </c>
      <c r="E46">
        <v>19.399999999999999</v>
      </c>
      <c r="F46">
        <f t="shared" si="2"/>
        <v>42.925000000000004</v>
      </c>
      <c r="G46" t="str">
        <f t="shared" si="3"/>
        <v>Cold</v>
      </c>
    </row>
    <row r="47" spans="1:7" x14ac:dyDescent="0.2">
      <c r="A47" t="s">
        <v>127</v>
      </c>
      <c r="B47">
        <v>54.1</v>
      </c>
      <c r="C47">
        <v>73.2</v>
      </c>
      <c r="D47">
        <v>56.5</v>
      </c>
      <c r="E47">
        <v>36.799999999999997</v>
      </c>
      <c r="F47">
        <f t="shared" si="2"/>
        <v>55.150000000000006</v>
      </c>
      <c r="G47" t="str">
        <f t="shared" si="3"/>
        <v>Moderate</v>
      </c>
    </row>
    <row r="48" spans="1:7" x14ac:dyDescent="0.2">
      <c r="A48" t="s">
        <v>128</v>
      </c>
      <c r="B48">
        <v>47.7</v>
      </c>
      <c r="C48">
        <v>63.8</v>
      </c>
      <c r="D48">
        <v>48.5</v>
      </c>
      <c r="E48">
        <v>33</v>
      </c>
      <c r="F48">
        <f t="shared" si="2"/>
        <v>48.25</v>
      </c>
      <c r="G48" t="str">
        <f t="shared" si="3"/>
        <v>Moderate</v>
      </c>
    </row>
    <row r="49" spans="1:7" x14ac:dyDescent="0.2">
      <c r="A49" t="s">
        <v>129</v>
      </c>
      <c r="B49">
        <v>50.9</v>
      </c>
      <c r="C49">
        <v>70.2</v>
      </c>
      <c r="D49">
        <v>53.3</v>
      </c>
      <c r="E49">
        <v>32.799999999999997</v>
      </c>
      <c r="F49">
        <f t="shared" si="2"/>
        <v>51.8</v>
      </c>
      <c r="G49" t="str">
        <f t="shared" si="3"/>
        <v>Moderate</v>
      </c>
    </row>
    <row r="50" spans="1:7" x14ac:dyDescent="0.2">
      <c r="A50" t="s">
        <v>130</v>
      </c>
      <c r="B50">
        <v>42.9</v>
      </c>
      <c r="C50">
        <v>66.8</v>
      </c>
      <c r="D50">
        <v>45.7</v>
      </c>
      <c r="E50">
        <v>17.2</v>
      </c>
      <c r="F50">
        <f t="shared" si="2"/>
        <v>43.149999999999991</v>
      </c>
      <c r="G50" t="str">
        <f t="shared" si="3"/>
        <v>Cold</v>
      </c>
    </row>
    <row r="51" spans="1:7" x14ac:dyDescent="0.2">
      <c r="A51" t="s">
        <v>131</v>
      </c>
      <c r="B51">
        <v>40.799999999999997</v>
      </c>
      <c r="C51">
        <v>63.5</v>
      </c>
      <c r="D51">
        <v>42.5</v>
      </c>
      <c r="E51">
        <v>21.2</v>
      </c>
      <c r="F51">
        <f t="shared" si="2"/>
        <v>42</v>
      </c>
      <c r="G51" t="str">
        <f t="shared" si="3"/>
        <v>Cold</v>
      </c>
    </row>
    <row r="52" spans="1:7" x14ac:dyDescent="0.2">
      <c r="B52" s="5" t="s">
        <v>139</v>
      </c>
    </row>
    <row r="53" spans="1:7" x14ac:dyDescent="0.2">
      <c r="B53" s="6" t="s">
        <v>86</v>
      </c>
    </row>
    <row r="54" spans="1:7" x14ac:dyDescent="0.2">
      <c r="B54" s="8" t="s">
        <v>142</v>
      </c>
      <c r="C54">
        <v>57.1</v>
      </c>
    </row>
    <row r="55" spans="1:7" x14ac:dyDescent="0.2">
      <c r="B55" s="8" t="s">
        <v>143</v>
      </c>
      <c r="C55">
        <v>73.400000000000006</v>
      </c>
    </row>
    <row r="56" spans="1:7" x14ac:dyDescent="0.2">
      <c r="B56" s="8" t="s">
        <v>141</v>
      </c>
      <c r="C56">
        <v>60.9</v>
      </c>
    </row>
    <row r="57" spans="1:7" x14ac:dyDescent="0.2">
      <c r="B57" s="8" t="s">
        <v>140</v>
      </c>
      <c r="C57">
        <v>46.2</v>
      </c>
    </row>
    <row r="58" spans="1:7" x14ac:dyDescent="0.2">
      <c r="B58" s="6" t="s">
        <v>150</v>
      </c>
      <c r="C58">
        <v>57.1</v>
      </c>
    </row>
    <row r="59" spans="1:7" x14ac:dyDescent="0.2">
      <c r="B59" s="6" t="s">
        <v>151</v>
      </c>
      <c r="C59">
        <v>73.400000000000006</v>
      </c>
    </row>
    <row r="60" spans="1:7" x14ac:dyDescent="0.2">
      <c r="B60" s="6" t="s">
        <v>152</v>
      </c>
      <c r="C60">
        <v>60.9</v>
      </c>
    </row>
    <row r="61" spans="1:7" x14ac:dyDescent="0.2">
      <c r="B61" s="6" t="s">
        <v>153</v>
      </c>
      <c r="C61">
        <v>46.2</v>
      </c>
    </row>
  </sheetData>
  <pageMargins left="0.7" right="0.7" top="0.75" bottom="0.75" header="0.3" footer="0.3"/>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E14522-969A-4640-AFA7-62CED9335E89}">
  <sheetPr codeName="Sheet10">
    <tabColor theme="4"/>
  </sheetPr>
  <dimension ref="A6:Q40"/>
  <sheetViews>
    <sheetView zoomScale="110" zoomScaleNormal="110" workbookViewId="0">
      <selection activeCell="O6" sqref="O6"/>
    </sheetView>
  </sheetViews>
  <sheetFormatPr baseColWidth="10" defaultRowHeight="15" x14ac:dyDescent="0.2"/>
  <cols>
    <col min="7" max="13" width="15.83203125" customWidth="1"/>
  </cols>
  <sheetData>
    <row r="6" spans="1:17" x14ac:dyDescent="0.2">
      <c r="A6" s="10"/>
      <c r="B6" s="10"/>
      <c r="C6" s="10"/>
      <c r="D6" s="10"/>
      <c r="E6" s="10"/>
      <c r="F6" s="10"/>
      <c r="G6" s="10"/>
      <c r="H6" s="10"/>
      <c r="I6" s="10"/>
      <c r="J6" s="10"/>
      <c r="K6" s="10"/>
      <c r="L6" s="10"/>
      <c r="M6" s="10"/>
      <c r="N6" s="10"/>
      <c r="O6" s="10"/>
      <c r="P6" s="10"/>
      <c r="Q6" s="10"/>
    </row>
    <row r="7" spans="1:17" x14ac:dyDescent="0.2">
      <c r="A7" s="10"/>
      <c r="B7" s="10"/>
      <c r="C7" s="10"/>
      <c r="D7" s="10"/>
      <c r="E7" s="10"/>
      <c r="F7" s="10"/>
      <c r="G7" s="10"/>
      <c r="H7" s="10"/>
      <c r="I7" s="10"/>
      <c r="J7" s="10"/>
      <c r="K7" s="10"/>
      <c r="L7" s="10"/>
      <c r="M7" s="10"/>
      <c r="N7" s="10"/>
      <c r="O7" s="10"/>
      <c r="P7" s="10"/>
      <c r="Q7" s="10"/>
    </row>
    <row r="8" spans="1:17" x14ac:dyDescent="0.2">
      <c r="A8" s="10"/>
      <c r="B8" s="10"/>
      <c r="C8" s="10"/>
      <c r="D8" s="10"/>
      <c r="E8" s="10"/>
      <c r="F8" s="10"/>
      <c r="G8" s="10"/>
      <c r="H8" s="10"/>
      <c r="I8" s="10"/>
      <c r="J8" s="10"/>
      <c r="K8" s="10"/>
      <c r="L8" s="10"/>
      <c r="M8" s="10"/>
      <c r="N8" s="10"/>
      <c r="O8" s="10"/>
      <c r="P8" s="10"/>
      <c r="Q8" s="10"/>
    </row>
    <row r="9" spans="1:17" x14ac:dyDescent="0.2">
      <c r="A9" s="10"/>
      <c r="B9" s="10"/>
      <c r="C9" s="10"/>
      <c r="D9" s="10"/>
      <c r="E9" s="10"/>
      <c r="F9" s="10"/>
      <c r="G9" s="10"/>
      <c r="H9" s="10"/>
      <c r="I9" s="10"/>
      <c r="J9" s="10"/>
      <c r="K9" s="10"/>
      <c r="L9" s="10"/>
      <c r="M9" s="10"/>
      <c r="N9" s="10"/>
      <c r="O9" s="10"/>
      <c r="P9" s="10"/>
      <c r="Q9" s="10"/>
    </row>
    <row r="10" spans="1:17" x14ac:dyDescent="0.2">
      <c r="A10" s="10"/>
      <c r="B10" s="10"/>
      <c r="C10" s="10"/>
      <c r="D10" s="10"/>
      <c r="E10" s="10"/>
      <c r="F10" s="10"/>
      <c r="G10" s="10"/>
      <c r="H10" s="10"/>
      <c r="I10" s="10"/>
      <c r="J10" s="10"/>
      <c r="K10" s="10"/>
      <c r="L10" s="10"/>
      <c r="M10" s="10"/>
      <c r="N10" s="10"/>
      <c r="O10" s="10"/>
      <c r="P10" s="10"/>
      <c r="Q10" s="10"/>
    </row>
    <row r="11" spans="1:17" ht="24" customHeight="1" x14ac:dyDescent="0.2">
      <c r="A11" s="10"/>
      <c r="B11" s="10"/>
      <c r="C11" s="10"/>
      <c r="D11" s="10"/>
      <c r="E11" s="10"/>
      <c r="F11" s="10"/>
      <c r="G11" s="9" t="s">
        <v>2</v>
      </c>
      <c r="H11" s="9" t="s">
        <v>3</v>
      </c>
      <c r="I11" s="9" t="s">
        <v>4</v>
      </c>
      <c r="J11" s="9" t="s">
        <v>5</v>
      </c>
      <c r="K11" s="9" t="s">
        <v>6</v>
      </c>
      <c r="L11" s="9" t="s">
        <v>7</v>
      </c>
      <c r="M11" s="9" t="s">
        <v>63</v>
      </c>
      <c r="N11" s="10"/>
      <c r="O11" s="10"/>
      <c r="P11" s="10"/>
      <c r="Q11" s="10"/>
    </row>
    <row r="12" spans="1:17" ht="30" customHeight="1" x14ac:dyDescent="0.2">
      <c r="A12" s="10"/>
      <c r="B12" s="10"/>
      <c r="C12" s="10"/>
      <c r="D12" s="10"/>
      <c r="E12" s="10"/>
      <c r="F12" s="10"/>
      <c r="G12" s="11" t="s">
        <v>64</v>
      </c>
      <c r="H12" s="11" t="s">
        <v>132</v>
      </c>
      <c r="I12" s="11" t="s">
        <v>65</v>
      </c>
      <c r="J12" s="11" t="s">
        <v>65</v>
      </c>
      <c r="K12" s="11" t="s">
        <v>65</v>
      </c>
      <c r="L12" s="11" t="s">
        <v>64</v>
      </c>
      <c r="M12" s="11" t="s">
        <v>66</v>
      </c>
      <c r="N12" s="10"/>
      <c r="O12" s="10"/>
      <c r="P12" s="10"/>
      <c r="Q12" s="10"/>
    </row>
    <row r="13" spans="1:17" x14ac:dyDescent="0.2">
      <c r="A13" s="10"/>
      <c r="B13" s="10"/>
      <c r="C13" s="10"/>
      <c r="D13" s="10"/>
      <c r="E13" s="10"/>
      <c r="F13" s="10"/>
      <c r="G13" s="10"/>
      <c r="H13" s="10"/>
      <c r="I13" s="10"/>
      <c r="J13" s="10"/>
      <c r="K13" s="10"/>
      <c r="L13" s="10"/>
      <c r="M13" s="10"/>
      <c r="N13" s="10"/>
      <c r="O13" s="10"/>
      <c r="P13" s="10"/>
      <c r="Q13" s="10"/>
    </row>
    <row r="14" spans="1:17" x14ac:dyDescent="0.2">
      <c r="A14" s="10"/>
      <c r="B14" s="10"/>
      <c r="C14" s="10"/>
      <c r="D14" s="10"/>
      <c r="E14" s="10"/>
      <c r="F14" s="10"/>
      <c r="G14" s="10"/>
      <c r="H14" s="10"/>
      <c r="I14" s="10"/>
      <c r="J14" s="10"/>
      <c r="K14" s="10"/>
      <c r="L14" s="10"/>
      <c r="M14" s="10"/>
      <c r="N14" s="13"/>
      <c r="O14" s="10"/>
      <c r="P14" s="10"/>
      <c r="Q14" s="10"/>
    </row>
    <row r="15" spans="1:17" x14ac:dyDescent="0.2">
      <c r="A15" s="10"/>
      <c r="B15" s="10"/>
      <c r="C15" s="10"/>
      <c r="D15" s="10"/>
      <c r="E15" s="10"/>
      <c r="F15" s="10"/>
      <c r="G15" s="10"/>
      <c r="H15" s="10"/>
      <c r="I15" s="10"/>
      <c r="J15" s="10"/>
      <c r="K15" s="10"/>
      <c r="L15" s="10"/>
      <c r="M15" s="10"/>
      <c r="N15" s="10"/>
      <c r="O15" s="10"/>
      <c r="P15" s="10"/>
      <c r="Q15" s="10"/>
    </row>
    <row r="16" spans="1:17" x14ac:dyDescent="0.2">
      <c r="A16" s="10"/>
      <c r="B16" s="10"/>
      <c r="C16" s="10"/>
      <c r="D16" s="10"/>
      <c r="E16" s="10"/>
      <c r="F16" s="10"/>
      <c r="G16" s="10"/>
      <c r="H16" s="10"/>
      <c r="I16" s="10"/>
      <c r="J16" s="10"/>
      <c r="K16" s="10"/>
      <c r="L16" s="10"/>
      <c r="M16" s="10"/>
      <c r="N16" s="10"/>
      <c r="O16" s="10"/>
      <c r="P16" s="10"/>
      <c r="Q16" s="10"/>
    </row>
    <row r="17" spans="1:17" ht="19" x14ac:dyDescent="0.2">
      <c r="A17" s="10"/>
      <c r="B17" s="10"/>
      <c r="C17" s="10"/>
      <c r="D17" s="10"/>
      <c r="E17" s="10"/>
      <c r="F17" s="10"/>
      <c r="G17" s="12"/>
      <c r="H17" s="47" t="s">
        <v>159</v>
      </c>
      <c r="I17" s="47"/>
      <c r="J17" s="47" t="s">
        <v>158</v>
      </c>
      <c r="K17" s="47"/>
      <c r="L17" s="47" t="s">
        <v>154</v>
      </c>
      <c r="M17" s="47"/>
      <c r="N17" s="10"/>
      <c r="O17" s="10"/>
      <c r="P17" s="10"/>
      <c r="Q17" s="10"/>
    </row>
    <row r="18" spans="1:17" ht="34" x14ac:dyDescent="0.2">
      <c r="A18" s="10"/>
      <c r="B18" s="10"/>
      <c r="C18" s="10"/>
      <c r="D18" s="10"/>
      <c r="E18" s="10"/>
      <c r="F18" s="10"/>
      <c r="G18" s="16" t="s">
        <v>1</v>
      </c>
      <c r="H18" s="16" t="s">
        <v>0</v>
      </c>
      <c r="I18" s="16" t="s">
        <v>162</v>
      </c>
      <c r="J18" s="16" t="s">
        <v>0</v>
      </c>
      <c r="K18" s="16" t="s">
        <v>155</v>
      </c>
      <c r="L18" s="16" t="s">
        <v>156</v>
      </c>
      <c r="M18" s="16" t="s">
        <v>157</v>
      </c>
      <c r="N18" s="10"/>
      <c r="O18" s="10"/>
      <c r="P18" s="10"/>
      <c r="Q18" s="10"/>
    </row>
    <row r="19" spans="1:17" x14ac:dyDescent="0.2">
      <c r="A19" s="10"/>
      <c r="B19" s="10"/>
      <c r="C19" s="10"/>
      <c r="D19" s="10"/>
      <c r="E19" s="10"/>
      <c r="F19" s="10"/>
      <c r="G19" s="10"/>
      <c r="H19" s="10"/>
      <c r="I19" s="10"/>
      <c r="J19" s="10"/>
      <c r="K19" s="10"/>
      <c r="L19" s="10"/>
      <c r="M19" s="10"/>
      <c r="N19" s="10"/>
      <c r="O19" s="10"/>
      <c r="P19" s="10"/>
      <c r="Q19" s="10"/>
    </row>
    <row r="20" spans="1:17" x14ac:dyDescent="0.2">
      <c r="A20" s="10"/>
      <c r="B20" s="10"/>
      <c r="C20" s="10"/>
      <c r="D20" s="10"/>
      <c r="E20" s="10"/>
      <c r="F20" s="10"/>
      <c r="G20" s="14" t="s">
        <v>105</v>
      </c>
      <c r="H20" s="15">
        <f>_xlfn.XLOOKUP(G20, Cost_of_living!$C$2:$C$100, Cost_of_living!$A$2:$A$100, "Not Found")</f>
        <v>1</v>
      </c>
      <c r="I20" s="15">
        <f>_xlfn.XLOOKUP(G20, Cost_of_living!$C$2:$C$100, Cost_of_living!$J$2:$J$100, "Not Found")</f>
        <v>529</v>
      </c>
      <c r="J20" s="15">
        <f>_xlfn.XLOOKUP(G20, US_violent_crime!$A$2:$A$100, US_violent_crime!$F$2:$F$100, "Not Found")</f>
        <v>40</v>
      </c>
      <c r="K20" s="15">
        <f>_xlfn.XLOOKUP(G20, US_violent_crime!$A$2:$A$100, US_violent_crime!$E$2:$E$100, "Not Found")</f>
        <v>292.20000000000005</v>
      </c>
      <c r="L20" s="15" t="str">
        <f>_xlfn.XLOOKUP(G20, Weather_Dataset!$A$2:$A$100, Weather_Dataset!$G$2:$G$100, "Not Found")</f>
        <v>Warm</v>
      </c>
      <c r="M20" s="15">
        <f>_xlfn.XLOOKUP(G20, Weather_Dataset!$A$2:$A$100, Weather_Dataset!$F$2:$F$100, "Not Found")</f>
        <v>63.399999999999991</v>
      </c>
      <c r="N20" s="10"/>
      <c r="O20" s="10"/>
      <c r="P20" s="10"/>
      <c r="Q20" s="10"/>
    </row>
    <row r="21" spans="1:17" x14ac:dyDescent="0.2">
      <c r="A21" s="10"/>
      <c r="B21" s="10"/>
      <c r="C21" s="10"/>
      <c r="D21" s="10"/>
      <c r="E21" s="10"/>
      <c r="F21" s="10"/>
      <c r="G21" s="14" t="s">
        <v>117</v>
      </c>
      <c r="H21" s="15">
        <f>_xlfn.XLOOKUP(G21, Cost_of_living!$C$2:$C$100, Cost_of_living!$A$2:$A$100, "Not Found")</f>
        <v>2</v>
      </c>
      <c r="I21" s="15">
        <f>_xlfn.XLOOKUP(G21, Cost_of_living!$C$2:$C$100, Cost_of_living!$J$2:$J$100, "Not Found")</f>
        <v>535.6</v>
      </c>
      <c r="J21" s="15">
        <f>_xlfn.XLOOKUP(G21, US_violent_crime!$A$2:$A$100, US_violent_crime!$F$2:$F$100, "Not Found")</f>
        <v>23</v>
      </c>
      <c r="K21" s="15">
        <f>_xlfn.XLOOKUP(G21, US_violent_crime!$A$2:$A$100, US_violent_crime!$E$2:$E$100, "Not Found")</f>
        <v>177.6</v>
      </c>
      <c r="L21" s="15" t="str">
        <f>_xlfn.XLOOKUP(G21, Weather_Dataset!$A$2:$A$100, Weather_Dataset!$G$2:$G$100, "Not Found")</f>
        <v>Moderate</v>
      </c>
      <c r="M21" s="15">
        <f>_xlfn.XLOOKUP(G21, Weather_Dataset!$A$2:$A$100, Weather_Dataset!$F$2:$F$100, "Not Found")</f>
        <v>59.599999999999994</v>
      </c>
      <c r="N21" s="10"/>
      <c r="O21" s="10"/>
      <c r="P21" s="10"/>
      <c r="Q21" s="10"/>
    </row>
    <row r="22" spans="1:17" x14ac:dyDescent="0.2">
      <c r="A22" s="10"/>
      <c r="B22" s="10"/>
      <c r="C22" s="10"/>
      <c r="D22" s="10"/>
      <c r="E22" s="10"/>
      <c r="F22" s="10"/>
      <c r="G22" s="14" t="s">
        <v>106</v>
      </c>
      <c r="H22" s="15">
        <f>_xlfn.XLOOKUP(G22, Cost_of_living!$C$2:$C$100, Cost_of_living!$A$2:$A$100, "Not Found")</f>
        <v>4</v>
      </c>
      <c r="I22" s="15">
        <f>_xlfn.XLOOKUP(G22, Cost_of_living!$C$2:$C$100, Cost_of_living!$J$2:$J$100, "Not Found")</f>
        <v>541.5</v>
      </c>
      <c r="J22" s="15">
        <f>_xlfn.XLOOKUP(G22, US_violent_crime!$A$2:$A$100, US_violent_crime!$F$2:$F$100, "Not Found")</f>
        <v>29</v>
      </c>
      <c r="K22" s="15">
        <f>_xlfn.XLOOKUP(G22, US_violent_crime!$A$2:$A$100, US_violent_crime!$E$2:$E$100, "Not Found")</f>
        <v>215.2</v>
      </c>
      <c r="L22" s="15" t="str">
        <f>_xlfn.XLOOKUP(G22, Weather_Dataset!$A$2:$A$100, Weather_Dataset!$G$2:$G$100, "Not Found")</f>
        <v>Moderate</v>
      </c>
      <c r="M22" s="15">
        <f>_xlfn.XLOOKUP(G22, Weather_Dataset!$A$2:$A$100, Weather_Dataset!$F$2:$F$100, "Not Found")</f>
        <v>54.525000000000006</v>
      </c>
      <c r="N22" s="10"/>
      <c r="O22" s="10"/>
      <c r="P22" s="10"/>
      <c r="Q22" s="10"/>
    </row>
    <row r="23" spans="1:17" x14ac:dyDescent="0.2">
      <c r="A23" s="10"/>
      <c r="B23" s="10"/>
      <c r="C23" s="10"/>
      <c r="D23" s="10"/>
      <c r="E23" s="10"/>
      <c r="F23" s="10"/>
      <c r="G23" s="14" t="s">
        <v>129</v>
      </c>
      <c r="H23" s="15">
        <f>_xlfn.XLOOKUP(G23, Cost_of_living!$C$2:$C$100, Cost_of_living!$A$2:$A$100, "Not Found")</f>
        <v>8</v>
      </c>
      <c r="I23" s="15">
        <f>_xlfn.XLOOKUP(G23, Cost_of_living!$C$2:$C$100, Cost_of_living!$J$2:$J$100, "Not Found")</f>
        <v>556.90000000000009</v>
      </c>
      <c r="J23" s="15">
        <f>_xlfn.XLOOKUP(G23, US_violent_crime!$A$2:$A$100, US_violent_crime!$F$2:$F$100, "Not Found")</f>
        <v>9</v>
      </c>
      <c r="K23" s="15">
        <f>_xlfn.XLOOKUP(G23, US_violent_crime!$A$2:$A$100, US_violent_crime!$E$2:$E$100, "Not Found")</f>
        <v>96</v>
      </c>
      <c r="L23" s="15" t="str">
        <f>_xlfn.XLOOKUP(G23, Weather_Dataset!$A$2:$A$100, Weather_Dataset!$G$2:$G$100, "Not Found")</f>
        <v>Moderate</v>
      </c>
      <c r="M23" s="15">
        <f>_xlfn.XLOOKUP(G23, Weather_Dataset!$A$2:$A$100, Weather_Dataset!$F$2:$F$100, "Not Found")</f>
        <v>51.8</v>
      </c>
      <c r="N23" s="10"/>
      <c r="O23" s="10"/>
      <c r="P23" s="10"/>
      <c r="Q23" s="10"/>
    </row>
    <row r="24" spans="1:17" x14ac:dyDescent="0.2">
      <c r="A24" s="10"/>
      <c r="B24" s="10"/>
      <c r="C24" s="10"/>
      <c r="D24" s="10"/>
      <c r="E24" s="10"/>
      <c r="F24" s="10"/>
      <c r="G24" s="14" t="s">
        <v>85</v>
      </c>
      <c r="H24" s="15">
        <f>_xlfn.XLOOKUP(G24, Cost_of_living!$C$2:$C$100, Cost_of_living!$A$2:$A$100, "Not Found")</f>
        <v>9</v>
      </c>
      <c r="I24" s="15">
        <f>_xlfn.XLOOKUP(G24, Cost_of_living!$C$2:$C$100, Cost_of_living!$J$2:$J$100, "Not Found")</f>
        <v>542</v>
      </c>
      <c r="J24" s="15">
        <f>_xlfn.XLOOKUP(G24, US_violent_crime!$A$2:$A$100, US_violent_crime!$F$2:$F$100, "Not Found")</f>
        <v>30</v>
      </c>
      <c r="K24" s="15">
        <f>_xlfn.XLOOKUP(G24, US_violent_crime!$A$2:$A$100, US_violent_crime!$E$2:$E$100, "Not Found")</f>
        <v>218.3</v>
      </c>
      <c r="L24" s="15" t="str">
        <f>_xlfn.XLOOKUP(G24, Weather_Dataset!$A$2:$A$100, Weather_Dataset!$G$2:$G$100, "Not Found")</f>
        <v>Warm</v>
      </c>
      <c r="M24" s="15">
        <f>_xlfn.XLOOKUP(G24, Weather_Dataset!$A$2:$A$100, Weather_Dataset!$F$2:$F$100, "Not Found")</f>
        <v>60.5</v>
      </c>
      <c r="N24" s="10"/>
      <c r="O24" s="10"/>
      <c r="P24" s="10"/>
      <c r="Q24" s="10"/>
    </row>
    <row r="25" spans="1:17" x14ac:dyDescent="0.2">
      <c r="A25" s="10"/>
      <c r="B25" s="10"/>
      <c r="C25" s="10"/>
      <c r="D25" s="10"/>
      <c r="E25" s="10"/>
      <c r="F25" s="10"/>
      <c r="G25" s="14" t="s">
        <v>123</v>
      </c>
      <c r="H25" s="15">
        <f>_xlfn.XLOOKUP(G25, Cost_of_living!$C$2:$C$100, Cost_of_living!$A$2:$A$100, "Not Found")</f>
        <v>10</v>
      </c>
      <c r="I25" s="15">
        <f>_xlfn.XLOOKUP(G25, Cost_of_living!$C$2:$C$100, Cost_of_living!$J$2:$J$100, "Not Found")</f>
        <v>544.79999999999995</v>
      </c>
      <c r="J25" s="15">
        <f>_xlfn.XLOOKUP(G25, US_violent_crime!$A$2:$A$100, US_violent_crime!$F$2:$F$100, "Not Found")</f>
        <v>31</v>
      </c>
      <c r="K25" s="15">
        <f>_xlfn.XLOOKUP(G25, US_violent_crime!$A$2:$A$100, US_violent_crime!$E$2:$E$100, "Not Found")</f>
        <v>228.1</v>
      </c>
      <c r="L25" s="15" t="str">
        <f>_xlfn.XLOOKUP(G25, Weather_Dataset!$A$2:$A$100, Weather_Dataset!$G$2:$G$100, "Not Found")</f>
        <v>Moderate</v>
      </c>
      <c r="M25" s="15">
        <f>_xlfn.XLOOKUP(G25, Weather_Dataset!$A$2:$A$100, Weather_Dataset!$F$2:$F$100, "Not Found")</f>
        <v>57.649999999999991</v>
      </c>
      <c r="N25" s="10"/>
      <c r="O25" s="10"/>
      <c r="P25" s="10"/>
      <c r="Q25" s="10"/>
    </row>
    <row r="26" spans="1:17" x14ac:dyDescent="0.2">
      <c r="A26" s="10"/>
      <c r="B26" s="10"/>
      <c r="C26" s="10"/>
      <c r="D26" s="10"/>
      <c r="E26" s="10"/>
      <c r="F26" s="10"/>
      <c r="G26" s="14" t="s">
        <v>99</v>
      </c>
      <c r="H26" s="15">
        <f>_xlfn.XLOOKUP(G26, Cost_of_living!$C$2:$C$100, Cost_of_living!$A$2:$A$100, "Not Found")</f>
        <v>14</v>
      </c>
      <c r="I26" s="15">
        <f>_xlfn.XLOOKUP(G26, Cost_of_living!$C$2:$C$100, Cost_of_living!$J$2:$J$100, "Not Found")</f>
        <v>556.5</v>
      </c>
      <c r="J26" s="15">
        <f>_xlfn.XLOOKUP(G26, US_violent_crime!$A$2:$A$100, US_violent_crime!$F$2:$F$100, "Not Found")</f>
        <v>38</v>
      </c>
      <c r="K26" s="15">
        <f>_xlfn.XLOOKUP(G26, US_violent_crime!$A$2:$A$100, US_violent_crime!$E$2:$E$100, "Not Found")</f>
        <v>286.59999999999997</v>
      </c>
      <c r="L26" s="15" t="str">
        <f>_xlfn.XLOOKUP(G26, Weather_Dataset!$A$2:$A$100, Weather_Dataset!$G$2:$G$100, "Not Found")</f>
        <v>Warm</v>
      </c>
      <c r="M26" s="15">
        <f>_xlfn.XLOOKUP(G26, Weather_Dataset!$A$2:$A$100, Weather_Dataset!$F$2:$F$100, "Not Found")</f>
        <v>66.424999999999997</v>
      </c>
      <c r="N26" s="10"/>
      <c r="O26" s="10"/>
      <c r="P26" s="10"/>
      <c r="Q26" s="10"/>
    </row>
    <row r="27" spans="1:17" x14ac:dyDescent="0.2">
      <c r="A27" s="10"/>
      <c r="B27" s="10"/>
      <c r="C27" s="10"/>
      <c r="D27" s="10"/>
      <c r="E27" s="10"/>
      <c r="F27" s="10"/>
      <c r="G27" s="14" t="s">
        <v>103</v>
      </c>
      <c r="H27" s="15">
        <f>_xlfn.XLOOKUP(G27, Cost_of_living!$C$2:$C$100, Cost_of_living!$A$2:$A$100, "Not Found")</f>
        <v>15</v>
      </c>
      <c r="I27" s="15">
        <f>_xlfn.XLOOKUP(G27, Cost_of_living!$C$2:$C$100, Cost_of_living!$J$2:$J$100, "Not Found")</f>
        <v>567.29999999999995</v>
      </c>
      <c r="J27" s="15">
        <f>_xlfn.XLOOKUP(G27, US_violent_crime!$A$2:$A$100, US_violent_crime!$F$2:$F$100, "Not Found")</f>
        <v>41</v>
      </c>
      <c r="K27" s="15">
        <f>_xlfn.XLOOKUP(G27, US_violent_crime!$A$2:$A$100, US_violent_crime!$E$2:$E$100, "Not Found")</f>
        <v>302.20000000000005</v>
      </c>
      <c r="L27" s="15" t="str">
        <f>_xlfn.XLOOKUP(G27, Weather_Dataset!$A$2:$A$100, Weather_Dataset!$G$2:$G$100, "Not Found")</f>
        <v>Cold</v>
      </c>
      <c r="M27" s="15">
        <f>_xlfn.XLOOKUP(G27, Weather_Dataset!$A$2:$A$100, Weather_Dataset!$F$2:$F$100, "Not Found")</f>
        <v>44.45</v>
      </c>
      <c r="N27" s="10"/>
      <c r="O27" s="10"/>
      <c r="P27" s="10"/>
      <c r="Q27" s="10"/>
    </row>
    <row r="28" spans="1:17" x14ac:dyDescent="0.2">
      <c r="A28" s="10"/>
      <c r="B28" s="10"/>
      <c r="C28" s="10"/>
      <c r="D28" s="10"/>
      <c r="E28" s="10"/>
      <c r="F28" s="10"/>
      <c r="G28" s="14" t="s">
        <v>122</v>
      </c>
      <c r="H28" s="15">
        <f>_xlfn.XLOOKUP(G28, Cost_of_living!$C$2:$C$100, Cost_of_living!$A$2:$A$100, "Not Found")</f>
        <v>19</v>
      </c>
      <c r="I28" s="15">
        <f>_xlfn.XLOOKUP(G28, Cost_of_living!$C$2:$C$100, Cost_of_living!$J$2:$J$100, "Not Found")</f>
        <v>563</v>
      </c>
      <c r="J28" s="15">
        <f>_xlfn.XLOOKUP(G28, US_violent_crime!$A$2:$A$100, US_violent_crime!$F$2:$F$100, "Not Found")</f>
        <v>10</v>
      </c>
      <c r="K28" s="15">
        <f>_xlfn.XLOOKUP(G28, US_violent_crime!$A$2:$A$100, US_violent_crime!$E$2:$E$100, "Not Found")</f>
        <v>102.6</v>
      </c>
      <c r="L28" s="15" t="str">
        <f>_xlfn.XLOOKUP(G28, Weather_Dataset!$A$2:$A$100, Weather_Dataset!$G$2:$G$100, "Not Found")</f>
        <v>Moderate</v>
      </c>
      <c r="M28" s="15">
        <f>_xlfn.XLOOKUP(G28, Weather_Dataset!$A$2:$A$100, Weather_Dataset!$F$2:$F$100, "Not Found")</f>
        <v>45.15</v>
      </c>
      <c r="N28" s="10"/>
      <c r="O28" s="10"/>
      <c r="P28" s="10"/>
      <c r="Q28" s="10"/>
    </row>
    <row r="29" spans="1:17" x14ac:dyDescent="0.2">
      <c r="A29" s="10"/>
      <c r="B29" s="10"/>
      <c r="C29" s="10"/>
      <c r="D29" s="10"/>
      <c r="E29" s="10"/>
      <c r="F29" s="10"/>
      <c r="G29" s="14" t="s">
        <v>112</v>
      </c>
      <c r="H29" s="15">
        <f>_xlfn.XLOOKUP(G29, Cost_of_living!$C$2:$C$100, Cost_of_living!$A$2:$A$100, "Not Found")</f>
        <v>22</v>
      </c>
      <c r="I29" s="15">
        <f>_xlfn.XLOOKUP(G29, Cost_of_living!$C$2:$C$100, Cost_of_living!$J$2:$J$100, "Not Found")</f>
        <v>568.79999999999995</v>
      </c>
      <c r="J29" s="15">
        <f>_xlfn.XLOOKUP(G29, US_violent_crime!$A$2:$A$100, US_violent_crime!$F$2:$F$100, "Not Found")</f>
        <v>46</v>
      </c>
      <c r="K29" s="15">
        <f>_xlfn.XLOOKUP(G29, US_violent_crime!$A$2:$A$100, US_violent_crime!$E$2:$E$100, "Not Found")</f>
        <v>328.5</v>
      </c>
      <c r="L29" s="15" t="str">
        <f>_xlfn.XLOOKUP(G29, Weather_Dataset!$A$2:$A$100, Weather_Dataset!$G$2:$G$100, "Not Found")</f>
        <v>Moderate</v>
      </c>
      <c r="M29" s="15">
        <f>_xlfn.XLOOKUP(G29, Weather_Dataset!$A$2:$A$100, Weather_Dataset!$F$2:$F$100, "Not Found")</f>
        <v>53.425000000000004</v>
      </c>
      <c r="N29" s="10"/>
      <c r="O29" s="10"/>
      <c r="P29" s="10"/>
      <c r="Q29" s="10"/>
    </row>
    <row r="30" spans="1:17" x14ac:dyDescent="0.2">
      <c r="A30" s="10"/>
      <c r="B30" s="10"/>
      <c r="C30" s="10"/>
      <c r="D30" s="10"/>
      <c r="E30" s="10"/>
      <c r="F30" s="10"/>
      <c r="G30" s="17"/>
      <c r="H30" s="17"/>
      <c r="I30" s="17"/>
      <c r="J30" s="17"/>
      <c r="K30" s="17"/>
      <c r="L30" s="17"/>
      <c r="M30" s="17"/>
      <c r="N30" s="10"/>
      <c r="O30" s="10"/>
      <c r="P30" s="10"/>
      <c r="Q30" s="10"/>
    </row>
    <row r="31" spans="1:17" x14ac:dyDescent="0.2">
      <c r="A31" s="10"/>
      <c r="B31" s="10"/>
      <c r="C31" s="10"/>
      <c r="D31" s="10"/>
      <c r="E31" s="10"/>
      <c r="F31" s="10"/>
      <c r="G31" s="17"/>
      <c r="H31" s="17"/>
      <c r="I31" s="17"/>
      <c r="J31" s="17"/>
      <c r="K31" s="17"/>
      <c r="L31" s="17"/>
      <c r="M31" s="17"/>
      <c r="N31" s="10"/>
      <c r="O31" s="10"/>
      <c r="P31" s="10"/>
      <c r="Q31" s="10"/>
    </row>
    <row r="32" spans="1:17" x14ac:dyDescent="0.2">
      <c r="A32" s="10"/>
      <c r="B32" s="10"/>
      <c r="C32" s="10"/>
      <c r="D32" s="10"/>
      <c r="E32" s="10"/>
      <c r="F32" s="10"/>
      <c r="G32" s="17"/>
      <c r="H32" s="17"/>
      <c r="I32" s="17"/>
      <c r="J32" s="17"/>
      <c r="K32" s="17"/>
      <c r="L32" s="17"/>
      <c r="M32" s="17"/>
      <c r="N32" s="10"/>
      <c r="O32" s="10"/>
      <c r="P32" s="10"/>
      <c r="Q32" s="10"/>
    </row>
    <row r="33" spans="1:17" x14ac:dyDescent="0.2">
      <c r="A33" s="10"/>
      <c r="B33" s="10"/>
      <c r="C33" s="10"/>
      <c r="D33" s="10"/>
      <c r="E33" s="10"/>
      <c r="F33" s="10"/>
      <c r="G33" s="17"/>
      <c r="H33" s="17"/>
      <c r="I33" s="17"/>
      <c r="J33" s="17"/>
      <c r="K33" s="17"/>
      <c r="L33" s="17"/>
      <c r="M33" s="17"/>
      <c r="N33" s="10"/>
      <c r="O33" s="10"/>
      <c r="P33" s="10"/>
      <c r="Q33" s="10"/>
    </row>
    <row r="34" spans="1:17" x14ac:dyDescent="0.2">
      <c r="A34" s="10"/>
      <c r="B34" s="10"/>
      <c r="C34" s="10"/>
      <c r="D34" s="10"/>
      <c r="E34" s="10"/>
      <c r="F34" s="10"/>
      <c r="G34" s="17"/>
      <c r="H34" s="17"/>
      <c r="I34" s="17"/>
      <c r="J34" s="17"/>
      <c r="K34" s="17"/>
      <c r="L34" s="17"/>
      <c r="M34" s="17"/>
      <c r="N34" s="10"/>
      <c r="O34" s="10"/>
      <c r="P34" s="10"/>
      <c r="Q34" s="10"/>
    </row>
    <row r="35" spans="1:17" x14ac:dyDescent="0.2">
      <c r="A35" s="10"/>
      <c r="B35" s="10"/>
      <c r="C35" s="10"/>
      <c r="D35" s="10"/>
      <c r="E35" s="10"/>
      <c r="F35" s="10"/>
      <c r="G35" s="17"/>
      <c r="H35" s="17"/>
      <c r="I35" s="17"/>
      <c r="J35" s="17"/>
      <c r="K35" s="17"/>
      <c r="L35" s="17"/>
      <c r="M35" s="17"/>
      <c r="N35" s="10"/>
      <c r="O35" s="10"/>
      <c r="P35" s="10"/>
      <c r="Q35" s="10"/>
    </row>
    <row r="36" spans="1:17" x14ac:dyDescent="0.2">
      <c r="A36" s="10"/>
      <c r="B36" s="10"/>
      <c r="C36" s="10"/>
      <c r="D36" s="10"/>
      <c r="E36" s="10"/>
      <c r="F36" s="10"/>
      <c r="G36" s="17"/>
      <c r="H36" s="17"/>
      <c r="I36" s="17"/>
      <c r="J36" s="17"/>
      <c r="K36" s="17"/>
      <c r="L36" s="17"/>
      <c r="M36" s="17"/>
      <c r="N36" s="10"/>
      <c r="O36" s="10"/>
      <c r="P36" s="10"/>
      <c r="Q36" s="10"/>
    </row>
    <row r="37" spans="1:17" x14ac:dyDescent="0.2">
      <c r="A37" s="10"/>
      <c r="B37" s="10"/>
      <c r="C37" s="10"/>
      <c r="D37" s="10"/>
      <c r="E37" s="10"/>
      <c r="F37" s="10"/>
      <c r="G37" s="10"/>
      <c r="H37" s="10"/>
      <c r="I37" s="10"/>
      <c r="J37" s="10"/>
      <c r="K37" s="10"/>
      <c r="L37" s="10"/>
      <c r="M37" s="10"/>
      <c r="N37" s="10"/>
      <c r="O37" s="10"/>
      <c r="P37" s="10"/>
      <c r="Q37" s="10"/>
    </row>
    <row r="38" spans="1:17" x14ac:dyDescent="0.2">
      <c r="A38" s="10"/>
      <c r="B38" s="10"/>
      <c r="C38" s="10"/>
      <c r="D38" s="10"/>
      <c r="E38" s="10"/>
      <c r="F38" s="10"/>
      <c r="G38" s="10"/>
      <c r="H38" s="10"/>
      <c r="I38" s="10"/>
      <c r="J38" s="10"/>
      <c r="K38" s="10"/>
      <c r="L38" s="10"/>
      <c r="M38" s="10"/>
      <c r="N38" s="10"/>
      <c r="O38" s="10"/>
      <c r="P38" s="10"/>
      <c r="Q38" s="10"/>
    </row>
    <row r="39" spans="1:17" x14ac:dyDescent="0.2">
      <c r="A39" s="10"/>
      <c r="B39" s="10"/>
      <c r="C39" s="10"/>
      <c r="D39" s="10"/>
      <c r="E39" s="10"/>
      <c r="F39" s="10"/>
      <c r="G39" s="10"/>
      <c r="H39" s="10"/>
      <c r="I39" s="10"/>
      <c r="J39" s="10"/>
      <c r="K39" s="10"/>
      <c r="L39" s="10"/>
      <c r="M39" s="10"/>
      <c r="N39" s="10"/>
      <c r="O39" s="10"/>
      <c r="P39" s="10"/>
      <c r="Q39" s="10"/>
    </row>
    <row r="40" spans="1:17" x14ac:dyDescent="0.2">
      <c r="A40" s="10"/>
      <c r="B40" s="10"/>
      <c r="C40" s="10"/>
      <c r="D40" s="10"/>
      <c r="E40" s="10"/>
      <c r="F40" s="10"/>
      <c r="G40" s="10"/>
      <c r="H40" s="10"/>
      <c r="I40" s="10"/>
      <c r="J40" s="10"/>
      <c r="K40" s="10"/>
      <c r="L40" s="10"/>
      <c r="M40" s="10"/>
      <c r="N40" s="10"/>
      <c r="O40" s="10"/>
      <c r="P40" s="10"/>
      <c r="Q40" s="10"/>
    </row>
  </sheetData>
  <mergeCells count="3">
    <mergeCell ref="H17:I17"/>
    <mergeCell ref="J17:K17"/>
    <mergeCell ref="L17:M17"/>
  </mergeCells>
  <pageMargins left="0.7" right="0.7" top="0.75" bottom="0.75" header="0.3" footer="0.3"/>
  <drawing r:id="rId1"/>
  <extLst>
    <ext xmlns:x14="http://schemas.microsoft.com/office/spreadsheetml/2009/9/main" uri="{CCE6A557-97BC-4b89-ADB6-D9C93CAAB3DF}">
      <x14:dataValidations xmlns:xm="http://schemas.microsoft.com/office/excel/2006/main" count="7">
        <x14:dataValidation type="list" allowBlank="1" showInputMessage="1" showErrorMessage="1" errorTitle="Invalid data entry" xr:uid="{BD4CB768-2D70-7F4D-87E5-35AAC3A5AAB1}">
          <x14:formula1>
            <xm:f>'Concised Table'!$F$55:$F$58</xm:f>
          </x14:formula1>
          <xm:sqref>L12</xm:sqref>
        </x14:dataValidation>
        <x14:dataValidation type="list" allowBlank="1" showInputMessage="1" showErrorMessage="1" errorTitle="Invalid data entry" xr:uid="{D2F56F6D-797D-704F-84FF-42AB344231E5}">
          <x14:formula1>
            <xm:f>'Concised Table'!$D$55:$D$58</xm:f>
          </x14:formula1>
          <xm:sqref>J12</xm:sqref>
        </x14:dataValidation>
        <x14:dataValidation type="list" allowBlank="1" showInputMessage="1" showErrorMessage="1" errorTitle="Invalid data entry" xr:uid="{9DCD68BE-D2DF-2F4F-BBC3-F6C6CCB760B3}">
          <x14:formula1>
            <xm:f>'Concised Table'!$C$55:$C$58</xm:f>
          </x14:formula1>
          <xm:sqref>I12</xm:sqref>
        </x14:dataValidation>
        <x14:dataValidation type="list" allowBlank="1" showInputMessage="1" showErrorMessage="1" errorTitle="Invalid data entry" xr:uid="{30C00F4F-EAAD-1D49-8500-C868AFC29057}">
          <x14:formula1>
            <xm:f>'Concised Table'!$B$55:$B$58</xm:f>
          </x14:formula1>
          <xm:sqref>H12</xm:sqref>
        </x14:dataValidation>
        <x14:dataValidation type="list" allowBlank="1" showInputMessage="1" showErrorMessage="1" errorTitle="Invalid data entry" xr:uid="{0AC039EB-9F96-F54D-AC87-63E86D2FF187}">
          <x14:formula1>
            <xm:f>'Concised Table'!$G$55:$G$59</xm:f>
          </x14:formula1>
          <xm:sqref>M12</xm:sqref>
        </x14:dataValidation>
        <x14:dataValidation type="list" allowBlank="1" showInputMessage="1" showErrorMessage="1" errorTitle="Invalid data entry" xr:uid="{14D30277-C03A-D34B-9D9B-C1D578E4C6E3}">
          <x14:formula1>
            <xm:f>'Concised Table'!$E$55:$E$58</xm:f>
          </x14:formula1>
          <xm:sqref>K12</xm:sqref>
        </x14:dataValidation>
        <x14:dataValidation type="list" allowBlank="1" showInputMessage="1" showErrorMessage="1" errorTitle="Invalid data entry" xr:uid="{EB99E7A3-5D55-A044-94C2-43E012E082EC}">
          <x14:formula1>
            <xm:f>'Concised Table'!$A$55:$A$58</xm:f>
          </x14:formula1>
          <xm:sqref>G12</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C0B463-B454-408F-8B94-493E2BB8805E}">
  <sheetPr codeName="Sheet4"/>
  <dimension ref="A1:W40"/>
  <sheetViews>
    <sheetView zoomScale="110" zoomScaleNormal="110" workbookViewId="0">
      <selection activeCell="M12" sqref="M12"/>
    </sheetView>
  </sheetViews>
  <sheetFormatPr baseColWidth="10" defaultColWidth="8.83203125" defaultRowHeight="15" x14ac:dyDescent="0.2"/>
  <cols>
    <col min="1" max="2" width="12.83203125" customWidth="1"/>
    <col min="3" max="11" width="18.83203125" customWidth="1"/>
    <col min="12" max="17" width="12.83203125" customWidth="1"/>
  </cols>
  <sheetData>
    <row r="1" spans="1:23" ht="19" customHeight="1" x14ac:dyDescent="0.2">
      <c r="A1" s="48"/>
      <c r="B1" s="48"/>
      <c r="C1" s="48"/>
      <c r="D1" s="48"/>
      <c r="E1" s="48"/>
      <c r="F1" s="48"/>
      <c r="G1" s="48"/>
      <c r="H1" s="48"/>
      <c r="I1" s="48"/>
      <c r="J1" s="48"/>
      <c r="K1" s="48"/>
      <c r="L1" s="48"/>
      <c r="M1" s="48"/>
      <c r="N1" s="48"/>
      <c r="O1" s="48"/>
      <c r="P1" s="48"/>
      <c r="Q1" s="48"/>
      <c r="R1" s="7"/>
      <c r="S1" s="7"/>
      <c r="T1" s="7"/>
      <c r="U1" s="7"/>
      <c r="V1" s="7"/>
      <c r="W1" s="7"/>
    </row>
    <row r="2" spans="1:23" x14ac:dyDescent="0.2">
      <c r="A2" s="13"/>
      <c r="B2" s="13"/>
      <c r="C2" s="13"/>
      <c r="D2" s="13"/>
      <c r="E2" s="13"/>
      <c r="F2" s="13"/>
      <c r="G2" s="13"/>
      <c r="H2" s="13"/>
      <c r="I2" s="13"/>
      <c r="J2" s="13"/>
      <c r="K2" s="13"/>
      <c r="L2" s="13"/>
      <c r="M2" s="13"/>
      <c r="N2" s="13"/>
      <c r="O2" s="13"/>
      <c r="P2" s="13"/>
      <c r="Q2" s="13"/>
    </row>
    <row r="3" spans="1:23" x14ac:dyDescent="0.2">
      <c r="A3" s="13"/>
      <c r="B3" s="13"/>
      <c r="C3" s="13"/>
      <c r="D3" s="13"/>
      <c r="E3" s="13"/>
      <c r="F3" s="13"/>
      <c r="G3" s="13"/>
      <c r="H3" s="13"/>
      <c r="I3" s="13"/>
      <c r="J3" s="13"/>
      <c r="K3" s="13"/>
      <c r="L3" s="13"/>
      <c r="M3" s="13"/>
      <c r="N3" s="13"/>
      <c r="O3" s="13"/>
      <c r="P3" s="13"/>
      <c r="Q3" s="13"/>
    </row>
    <row r="4" spans="1:23" ht="19" customHeight="1" x14ac:dyDescent="0.2">
      <c r="A4" s="18"/>
      <c r="B4" s="18"/>
      <c r="C4" s="18"/>
      <c r="D4" s="18"/>
      <c r="E4" s="18"/>
      <c r="F4" s="18"/>
      <c r="G4" s="18"/>
      <c r="H4" s="13"/>
      <c r="I4" s="13"/>
      <c r="J4" s="13"/>
      <c r="K4" s="18"/>
      <c r="L4" s="18"/>
      <c r="M4" s="18"/>
      <c r="N4" s="18"/>
      <c r="O4" s="18"/>
      <c r="P4" s="18"/>
      <c r="Q4" s="18"/>
    </row>
    <row r="5" spans="1:23" x14ac:dyDescent="0.2">
      <c r="A5" s="19"/>
      <c r="B5" s="19"/>
      <c r="C5" s="19"/>
      <c r="D5" s="19"/>
      <c r="E5" s="19"/>
      <c r="F5" s="19"/>
      <c r="G5" s="19"/>
      <c r="H5" s="13"/>
      <c r="I5" s="13"/>
      <c r="J5" s="13"/>
      <c r="K5" s="13"/>
      <c r="L5" s="13"/>
      <c r="M5" s="13"/>
      <c r="N5" s="13"/>
      <c r="O5" s="13"/>
      <c r="P5" s="13"/>
      <c r="Q5" s="13"/>
    </row>
    <row r="6" spans="1:23" ht="16" x14ac:dyDescent="0.2">
      <c r="A6" s="20"/>
      <c r="B6" s="20"/>
      <c r="C6" s="20"/>
      <c r="D6" s="20"/>
      <c r="E6" s="20"/>
      <c r="F6" s="20"/>
      <c r="G6" s="20"/>
      <c r="H6" s="13"/>
      <c r="I6" s="13"/>
      <c r="J6" s="13"/>
      <c r="K6" s="13"/>
      <c r="L6" s="13"/>
      <c r="M6" s="13"/>
      <c r="N6" s="13"/>
      <c r="O6" s="13"/>
      <c r="P6" s="13"/>
      <c r="Q6" s="13"/>
    </row>
    <row r="7" spans="1:23" x14ac:dyDescent="0.2">
      <c r="A7" s="13"/>
      <c r="B7" s="13"/>
      <c r="C7" s="13"/>
      <c r="D7" s="13"/>
      <c r="E7" s="13"/>
      <c r="F7" s="13"/>
      <c r="G7" s="13"/>
      <c r="H7" s="13"/>
      <c r="I7" s="13"/>
      <c r="J7" s="13"/>
      <c r="K7" s="13"/>
      <c r="L7" s="13"/>
      <c r="M7" s="13"/>
      <c r="N7" s="13"/>
      <c r="O7" s="13"/>
      <c r="P7" s="13"/>
      <c r="Q7" s="13"/>
    </row>
    <row r="8" spans="1:23" x14ac:dyDescent="0.2">
      <c r="A8" s="13"/>
      <c r="B8" s="13"/>
      <c r="C8" s="13"/>
      <c r="D8" s="13"/>
      <c r="E8" s="13"/>
      <c r="F8" s="13"/>
      <c r="G8" s="13"/>
      <c r="H8" s="13"/>
      <c r="I8" s="13"/>
      <c r="J8" s="13"/>
      <c r="K8" s="13"/>
      <c r="L8" s="13"/>
      <c r="M8" s="13"/>
      <c r="N8" s="13"/>
      <c r="O8" s="13"/>
      <c r="P8" s="13"/>
      <c r="Q8" s="13"/>
    </row>
    <row r="9" spans="1:23" ht="15" customHeight="1" x14ac:dyDescent="0.2">
      <c r="A9" s="13"/>
      <c r="B9" s="13"/>
      <c r="C9" s="13"/>
      <c r="D9" s="13"/>
      <c r="E9" s="13"/>
      <c r="F9" s="13"/>
      <c r="G9" s="13"/>
      <c r="H9" s="13"/>
      <c r="I9" s="13"/>
      <c r="J9" s="13"/>
      <c r="K9" s="13"/>
      <c r="L9" s="13"/>
      <c r="M9" s="13"/>
      <c r="N9" s="13"/>
      <c r="O9" s="13"/>
      <c r="P9" s="13"/>
      <c r="Q9" s="13"/>
    </row>
    <row r="10" spans="1:23" x14ac:dyDescent="0.2">
      <c r="A10" s="19"/>
      <c r="B10" s="19"/>
      <c r="C10" s="19"/>
      <c r="D10" s="19"/>
      <c r="E10" s="19"/>
      <c r="F10" s="19"/>
      <c r="G10" s="19"/>
      <c r="H10" s="13"/>
      <c r="I10" s="13"/>
      <c r="J10" s="13"/>
      <c r="K10" s="13"/>
      <c r="L10" s="13"/>
      <c r="M10" s="13"/>
      <c r="N10" s="13"/>
      <c r="O10" s="13"/>
      <c r="P10" s="13"/>
      <c r="Q10" s="13"/>
    </row>
    <row r="11" spans="1:23" ht="15" customHeight="1" x14ac:dyDescent="0.3">
      <c r="A11" s="13"/>
      <c r="B11" s="13"/>
      <c r="C11" s="27" t="s">
        <v>0</v>
      </c>
      <c r="D11" s="27" t="s">
        <v>1</v>
      </c>
      <c r="E11" s="27" t="s">
        <v>2</v>
      </c>
      <c r="F11" s="27" t="s">
        <v>3</v>
      </c>
      <c r="G11" s="27" t="s">
        <v>4</v>
      </c>
      <c r="H11" s="25" t="s">
        <v>5</v>
      </c>
      <c r="I11" s="28" t="s">
        <v>6</v>
      </c>
      <c r="J11" s="28" t="s">
        <v>163</v>
      </c>
      <c r="K11" s="28" t="s">
        <v>63</v>
      </c>
      <c r="L11" s="22"/>
      <c r="M11" s="22"/>
      <c r="N11" s="13"/>
      <c r="O11" s="13"/>
      <c r="P11" s="13"/>
      <c r="Q11" s="13"/>
    </row>
    <row r="12" spans="1:23" ht="15" customHeight="1" x14ac:dyDescent="0.3">
      <c r="A12" s="13"/>
      <c r="B12" s="13"/>
      <c r="C12" s="24">
        <v>1</v>
      </c>
      <c r="D12" s="24" t="s">
        <v>105</v>
      </c>
      <c r="E12" s="24">
        <f>_xlfn.XLOOKUP(D12, Cost_of_living!$C$2:$C$100, Cost_of_living!$D$2:$D$100, "Not Found")</f>
        <v>97.1</v>
      </c>
      <c r="F12" s="24">
        <f>_xlfn.XLOOKUP(D12, Cost_of_living!$C$2:$C$100, Cost_of_living!$E$2:$E$100, "Not Found")</f>
        <v>68.599999999999994</v>
      </c>
      <c r="G12" s="24">
        <f>_xlfn.XLOOKUP(D12, Cost_of_living!$C$2:$C$100, Cost_of_living!$F$2:$F$100, "Not Found")</f>
        <v>86.1</v>
      </c>
      <c r="H12" s="24">
        <f>_xlfn.XLOOKUP(D12, Cost_of_living!$C$2:$C$100, Cost_of_living!$G$2:$G$100, "Not Found")</f>
        <v>88.6</v>
      </c>
      <c r="I12" s="24">
        <f>_xlfn.XLOOKUP(D12, Cost_of_living!$C$2:$C$100, Cost_of_living!$H$2:$H$100, "Not Found")</f>
        <v>97.6</v>
      </c>
      <c r="J12" s="24">
        <f>_xlfn.XLOOKUP(D12, Cost_of_living!$C$2:$C$100, Cost_of_living!$I$2:$I$100, "Not Found")</f>
        <v>91</v>
      </c>
      <c r="K12" s="24">
        <f>_xlfn.XLOOKUP(D12, Cost_of_living!$C$2:$C$100, Cost_of_living!$J$2:$J$100, "Not Found")</f>
        <v>529</v>
      </c>
      <c r="L12" s="23"/>
      <c r="M12" s="23"/>
      <c r="N12" s="13"/>
      <c r="O12" s="13"/>
      <c r="P12" s="13"/>
      <c r="Q12" s="13"/>
    </row>
    <row r="13" spans="1:23" ht="15" customHeight="1" x14ac:dyDescent="0.3">
      <c r="A13" s="13"/>
      <c r="B13" s="13"/>
      <c r="C13" s="24">
        <v>2</v>
      </c>
      <c r="D13" s="24" t="s">
        <v>117</v>
      </c>
      <c r="E13" s="24">
        <f>_xlfn.XLOOKUP(D13, Cost_of_living!$C$2:$C$100, Cost_of_living!$D$2:$D$100, "Not Found")</f>
        <v>93.8</v>
      </c>
      <c r="F13" s="24">
        <f>_xlfn.XLOOKUP(D13, Cost_of_living!$C$2:$C$100, Cost_of_living!$E$2:$E$100, "Not Found")</f>
        <v>68</v>
      </c>
      <c r="G13" s="24">
        <f>_xlfn.XLOOKUP(D13, Cost_of_living!$C$2:$C$100, Cost_of_living!$F$2:$F$100, "Not Found")</f>
        <v>98.2</v>
      </c>
      <c r="H13" s="24">
        <f>_xlfn.XLOOKUP(D13, Cost_of_living!$C$2:$C$100, Cost_of_living!$G$2:$G$100, "Not Found")</f>
        <v>92.3</v>
      </c>
      <c r="I13" s="24">
        <f>_xlfn.XLOOKUP(D13, Cost_of_living!$C$2:$C$100, Cost_of_living!$H$2:$H$100, "Not Found")</f>
        <v>91.8</v>
      </c>
      <c r="J13" s="24">
        <f>_xlfn.XLOOKUP(D13, Cost_of_living!$C$2:$C$100, Cost_of_living!$I$2:$I$100, "Not Found")</f>
        <v>91.5</v>
      </c>
      <c r="K13" s="24">
        <f>_xlfn.XLOOKUP(D13, Cost_of_living!$C$2:$C$100, Cost_of_living!$J$2:$J$100, "Not Found")</f>
        <v>535.6</v>
      </c>
      <c r="L13" s="23"/>
      <c r="M13" s="23"/>
      <c r="N13" s="13"/>
      <c r="O13" s="13"/>
      <c r="P13" s="13"/>
      <c r="Q13" s="13"/>
    </row>
    <row r="14" spans="1:23" ht="15" customHeight="1" x14ac:dyDescent="0.3">
      <c r="A14" s="13"/>
      <c r="B14" s="13"/>
      <c r="C14" s="24">
        <v>4</v>
      </c>
      <c r="D14" s="24" t="s">
        <v>106</v>
      </c>
      <c r="E14" s="24">
        <f>_xlfn.XLOOKUP(D14, Cost_of_living!$C$2:$C$100, Cost_of_living!$D$2:$D$100, "Not Found")</f>
        <v>94.8</v>
      </c>
      <c r="F14" s="24">
        <f>_xlfn.XLOOKUP(D14, Cost_of_living!$C$2:$C$100, Cost_of_living!$E$2:$E$100, "Not Found")</f>
        <v>77.2</v>
      </c>
      <c r="G14" s="24">
        <f>_xlfn.XLOOKUP(D14, Cost_of_living!$C$2:$C$100, Cost_of_living!$F$2:$F$100, "Not Found")</f>
        <v>97.7</v>
      </c>
      <c r="H14" s="24">
        <f>_xlfn.XLOOKUP(D14, Cost_of_living!$C$2:$C$100, Cost_of_living!$G$2:$G$100, "Not Found")</f>
        <v>90.3</v>
      </c>
      <c r="I14" s="24">
        <f>_xlfn.XLOOKUP(D14, Cost_of_living!$C$2:$C$100, Cost_of_living!$H$2:$H$100, "Not Found")</f>
        <v>89.9</v>
      </c>
      <c r="J14" s="24">
        <f>_xlfn.XLOOKUP(D14, Cost_of_living!$C$2:$C$100, Cost_of_living!$I$2:$I$100, "Not Found")</f>
        <v>91.6</v>
      </c>
      <c r="K14" s="24">
        <f>_xlfn.XLOOKUP(D14, Cost_of_living!$C$2:$C$100, Cost_of_living!$J$2:$J$100, "Not Found")</f>
        <v>541.5</v>
      </c>
      <c r="L14" s="23"/>
      <c r="M14" s="23"/>
      <c r="N14" s="13"/>
      <c r="O14" s="13"/>
      <c r="P14" s="13"/>
      <c r="Q14" s="13"/>
    </row>
    <row r="15" spans="1:23" ht="15" customHeight="1" x14ac:dyDescent="0.3">
      <c r="A15" s="13"/>
      <c r="B15" s="13"/>
      <c r="C15" s="24">
        <v>8</v>
      </c>
      <c r="D15" s="24" t="s">
        <v>129</v>
      </c>
      <c r="E15" s="24">
        <f>_xlfn.XLOOKUP(D15, Cost_of_living!$C$2:$C$100, Cost_of_living!$D$2:$D$100, "Not Found")</f>
        <v>97.7</v>
      </c>
      <c r="F15" s="24">
        <f>_xlfn.XLOOKUP(D15, Cost_of_living!$C$2:$C$100, Cost_of_living!$E$2:$E$100, "Not Found")</f>
        <v>70.900000000000006</v>
      </c>
      <c r="G15" s="24">
        <f>_xlfn.XLOOKUP(D15, Cost_of_living!$C$2:$C$100, Cost_of_living!$F$2:$F$100, "Not Found")</f>
        <v>94.5</v>
      </c>
      <c r="H15" s="24">
        <f>_xlfn.XLOOKUP(D15, Cost_of_living!$C$2:$C$100, Cost_of_living!$G$2:$G$100, "Not Found")</f>
        <v>97.8</v>
      </c>
      <c r="I15" s="24">
        <f>_xlfn.XLOOKUP(D15, Cost_of_living!$C$2:$C$100, Cost_of_living!$H$2:$H$100, "Not Found")</f>
        <v>97</v>
      </c>
      <c r="J15" s="24">
        <f>_xlfn.XLOOKUP(D15, Cost_of_living!$C$2:$C$100, Cost_of_living!$I$2:$I$100, "Not Found")</f>
        <v>99</v>
      </c>
      <c r="K15" s="24">
        <f>_xlfn.XLOOKUP(D15, Cost_of_living!$C$2:$C$100, Cost_of_living!$J$2:$J$100, "Not Found")</f>
        <v>556.90000000000009</v>
      </c>
      <c r="L15" s="23"/>
      <c r="M15" s="23"/>
      <c r="N15" s="13"/>
      <c r="O15" s="13"/>
      <c r="P15" s="13"/>
      <c r="Q15" s="13"/>
    </row>
    <row r="16" spans="1:23" ht="15" customHeight="1" x14ac:dyDescent="0.3">
      <c r="A16" s="13"/>
      <c r="B16" s="13"/>
      <c r="C16" s="24">
        <v>9</v>
      </c>
      <c r="D16" s="24" t="s">
        <v>85</v>
      </c>
      <c r="E16" s="24">
        <f>_xlfn.XLOOKUP(D16, Cost_of_living!$C$2:$C$100, Cost_of_living!$D$2:$D$100, "Not Found")</f>
        <v>95.4</v>
      </c>
      <c r="F16" s="24">
        <f>_xlfn.XLOOKUP(D16, Cost_of_living!$C$2:$C$100, Cost_of_living!$E$2:$E$100, "Not Found")</f>
        <v>76.3</v>
      </c>
      <c r="G16" s="24">
        <f>_xlfn.XLOOKUP(D16, Cost_of_living!$C$2:$C$100, Cost_of_living!$F$2:$F$100, "Not Found")</f>
        <v>91.8</v>
      </c>
      <c r="H16" s="24">
        <f>_xlfn.XLOOKUP(D16, Cost_of_living!$C$2:$C$100, Cost_of_living!$G$2:$G$100, "Not Found")</f>
        <v>92.2</v>
      </c>
      <c r="I16" s="24">
        <f>_xlfn.XLOOKUP(D16, Cost_of_living!$C$2:$C$100, Cost_of_living!$H$2:$H$100, "Not Found")</f>
        <v>87.2</v>
      </c>
      <c r="J16" s="24">
        <f>_xlfn.XLOOKUP(D16, Cost_of_living!$C$2:$C$100, Cost_of_living!$I$2:$I$100, "Not Found")</f>
        <v>99.1</v>
      </c>
      <c r="K16" s="24">
        <f>_xlfn.XLOOKUP(D16, Cost_of_living!$C$2:$C$100, Cost_of_living!$J$2:$J$100, "Not Found")</f>
        <v>542</v>
      </c>
      <c r="L16" s="23"/>
      <c r="M16" s="23"/>
      <c r="N16" s="13"/>
      <c r="O16" s="13"/>
      <c r="P16" s="13"/>
      <c r="Q16" s="13"/>
    </row>
    <row r="17" spans="1:17" ht="15" customHeight="1" x14ac:dyDescent="0.3">
      <c r="A17" s="13"/>
      <c r="B17" s="13"/>
      <c r="C17" s="24">
        <v>10</v>
      </c>
      <c r="D17" s="24" t="s">
        <v>123</v>
      </c>
      <c r="E17" s="24">
        <f>_xlfn.XLOOKUP(D17, Cost_of_living!$C$2:$C$100, Cost_of_living!$D$2:$D$100, "Not Found")</f>
        <v>97.8</v>
      </c>
      <c r="F17" s="24">
        <f>_xlfn.XLOOKUP(D17, Cost_of_living!$C$2:$C$100, Cost_of_living!$E$2:$E$100, "Not Found")</f>
        <v>82.9</v>
      </c>
      <c r="G17" s="24">
        <f>_xlfn.XLOOKUP(D17, Cost_of_living!$C$2:$C$100, Cost_of_living!$F$2:$F$100, "Not Found")</f>
        <v>93.2</v>
      </c>
      <c r="H17" s="24">
        <f>_xlfn.XLOOKUP(D17, Cost_of_living!$C$2:$C$100, Cost_of_living!$G$2:$G$100, "Not Found")</f>
        <v>90</v>
      </c>
      <c r="I17" s="24">
        <f>_xlfn.XLOOKUP(D17, Cost_of_living!$C$2:$C$100, Cost_of_living!$H$2:$H$100, "Not Found")</f>
        <v>88.1</v>
      </c>
      <c r="J17" s="24">
        <f>_xlfn.XLOOKUP(D17, Cost_of_living!$C$2:$C$100, Cost_of_living!$I$2:$I$100, "Not Found")</f>
        <v>92.8</v>
      </c>
      <c r="K17" s="24">
        <f>_xlfn.XLOOKUP(D17, Cost_of_living!$C$2:$C$100, Cost_of_living!$J$2:$J$100, "Not Found")</f>
        <v>544.79999999999995</v>
      </c>
      <c r="L17" s="23"/>
      <c r="M17" s="23"/>
      <c r="N17" s="13"/>
      <c r="O17" s="13"/>
      <c r="P17" s="13"/>
      <c r="Q17" s="13"/>
    </row>
    <row r="18" spans="1:17" ht="15" customHeight="1" x14ac:dyDescent="0.3">
      <c r="A18" s="13"/>
      <c r="B18" s="13"/>
      <c r="C18" s="24">
        <v>14</v>
      </c>
      <c r="D18" s="24" t="s">
        <v>99</v>
      </c>
      <c r="E18" s="24">
        <f>_xlfn.XLOOKUP(D18, Cost_of_living!$C$2:$C$100, Cost_of_living!$D$2:$D$100, "Not Found")</f>
        <v>95.1</v>
      </c>
      <c r="F18" s="24">
        <f>_xlfn.XLOOKUP(D18, Cost_of_living!$C$2:$C$100, Cost_of_living!$E$2:$E$100, "Not Found")</f>
        <v>84.7</v>
      </c>
      <c r="G18" s="24">
        <f>_xlfn.XLOOKUP(D18, Cost_of_living!$C$2:$C$100, Cost_of_living!$F$2:$F$100, "Not Found")</f>
        <v>85.3</v>
      </c>
      <c r="H18" s="24">
        <f>_xlfn.XLOOKUP(D18, Cost_of_living!$C$2:$C$100, Cost_of_living!$G$2:$G$100, "Not Found")</f>
        <v>97.2</v>
      </c>
      <c r="I18" s="24">
        <f>_xlfn.XLOOKUP(D18, Cost_of_living!$C$2:$C$100, Cost_of_living!$H$2:$H$100, "Not Found")</f>
        <v>97.9</v>
      </c>
      <c r="J18" s="24">
        <f>_xlfn.XLOOKUP(D18, Cost_of_living!$C$2:$C$100, Cost_of_living!$I$2:$I$100, "Not Found")</f>
        <v>96.3</v>
      </c>
      <c r="K18" s="24">
        <f>_xlfn.XLOOKUP(D18, Cost_of_living!$C$2:$C$100, Cost_of_living!$J$2:$J$100, "Not Found")</f>
        <v>556.5</v>
      </c>
      <c r="L18" s="23"/>
      <c r="M18" s="23"/>
      <c r="N18" s="13"/>
      <c r="O18" s="13"/>
      <c r="P18" s="13"/>
      <c r="Q18" s="13"/>
    </row>
    <row r="19" spans="1:17" ht="15" customHeight="1" x14ac:dyDescent="0.3">
      <c r="A19" s="13"/>
      <c r="B19" s="13"/>
      <c r="C19" s="24">
        <v>15</v>
      </c>
      <c r="D19" s="24" t="s">
        <v>103</v>
      </c>
      <c r="E19" s="24">
        <f>_xlfn.XLOOKUP(D19, Cost_of_living!$C$2:$C$100, Cost_of_living!$D$2:$D$100, "Not Found")</f>
        <v>97.4</v>
      </c>
      <c r="F19" s="24">
        <f>_xlfn.XLOOKUP(D19, Cost_of_living!$C$2:$C$100, Cost_of_living!$E$2:$E$100, "Not Found")</f>
        <v>80.900000000000006</v>
      </c>
      <c r="G19" s="24">
        <f>_xlfn.XLOOKUP(D19, Cost_of_living!$C$2:$C$100, Cost_of_living!$F$2:$F$100, "Not Found")</f>
        <v>99.6</v>
      </c>
      <c r="H19" s="24">
        <f>_xlfn.XLOOKUP(D19, Cost_of_living!$C$2:$C$100, Cost_of_living!$G$2:$G$100, "Not Found")</f>
        <v>98.6</v>
      </c>
      <c r="I19" s="24">
        <f>_xlfn.XLOOKUP(D19, Cost_of_living!$C$2:$C$100, Cost_of_living!$H$2:$H$100, "Not Found")</f>
        <v>94</v>
      </c>
      <c r="J19" s="24">
        <f>_xlfn.XLOOKUP(D19, Cost_of_living!$C$2:$C$100, Cost_of_living!$I$2:$I$100, "Not Found")</f>
        <v>96.8</v>
      </c>
      <c r="K19" s="24">
        <f>_xlfn.XLOOKUP(D19, Cost_of_living!$C$2:$C$100, Cost_of_living!$J$2:$J$100, "Not Found")</f>
        <v>567.29999999999995</v>
      </c>
      <c r="L19" s="23"/>
      <c r="M19" s="23"/>
      <c r="N19" s="13"/>
      <c r="O19" s="13"/>
      <c r="P19" s="13"/>
      <c r="Q19" s="13"/>
    </row>
    <row r="20" spans="1:17" ht="15" customHeight="1" x14ac:dyDescent="0.3">
      <c r="A20" s="13"/>
      <c r="B20" s="13"/>
      <c r="C20" s="24">
        <v>19</v>
      </c>
      <c r="D20" s="24" t="s">
        <v>122</v>
      </c>
      <c r="E20" s="24">
        <f>_xlfn.XLOOKUP(D20, Cost_of_living!$C$2:$C$100, Cost_of_living!$D$2:$D$100, "Not Found")</f>
        <v>98</v>
      </c>
      <c r="F20" s="24">
        <f>_xlfn.XLOOKUP(D20, Cost_of_living!$C$2:$C$100, Cost_of_living!$E$2:$E$100, "Not Found")</f>
        <v>93.9</v>
      </c>
      <c r="G20" s="24">
        <f>_xlfn.XLOOKUP(D20, Cost_of_living!$C$2:$C$100, Cost_of_living!$F$2:$F$100, "Not Found")</f>
        <v>87.9</v>
      </c>
      <c r="H20" s="24">
        <f>_xlfn.XLOOKUP(D20, Cost_of_living!$C$2:$C$100, Cost_of_living!$G$2:$G$100, "Not Found")</f>
        <v>93</v>
      </c>
      <c r="I20" s="24">
        <f>_xlfn.XLOOKUP(D20, Cost_of_living!$C$2:$C$100, Cost_of_living!$H$2:$H$100, "Not Found")</f>
        <v>97</v>
      </c>
      <c r="J20" s="24">
        <f>_xlfn.XLOOKUP(D20, Cost_of_living!$C$2:$C$100, Cost_of_living!$I$2:$I$100, "Not Found")</f>
        <v>93.2</v>
      </c>
      <c r="K20" s="24">
        <f>_xlfn.XLOOKUP(D20, Cost_of_living!$C$2:$C$100, Cost_of_living!$J$2:$J$100, "Not Found")</f>
        <v>563</v>
      </c>
      <c r="L20" s="23"/>
      <c r="M20" s="23"/>
      <c r="N20" s="21"/>
      <c r="O20" s="21"/>
      <c r="P20" s="21"/>
      <c r="Q20" s="21"/>
    </row>
    <row r="21" spans="1:17" ht="15" customHeight="1" x14ac:dyDescent="0.3">
      <c r="A21" s="13"/>
      <c r="B21" s="13"/>
      <c r="C21" s="24">
        <v>22</v>
      </c>
      <c r="D21" s="24" t="s">
        <v>112</v>
      </c>
      <c r="E21" s="24">
        <f>_xlfn.XLOOKUP(D21, Cost_of_living!$C$2:$C$100, Cost_of_living!$D$2:$D$100, "Not Found")</f>
        <v>96.7</v>
      </c>
      <c r="F21" s="24">
        <f>_xlfn.XLOOKUP(D21, Cost_of_living!$C$2:$C$100, Cost_of_living!$E$2:$E$100, "Not Found")</f>
        <v>87.5</v>
      </c>
      <c r="G21" s="24">
        <f>_xlfn.XLOOKUP(D21, Cost_of_living!$C$2:$C$100, Cost_of_living!$F$2:$F$100, "Not Found")</f>
        <v>93.2</v>
      </c>
      <c r="H21" s="24">
        <f>_xlfn.XLOOKUP(D21, Cost_of_living!$C$2:$C$100, Cost_of_living!$G$2:$G$100, "Not Found")</f>
        <v>93.5</v>
      </c>
      <c r="I21" s="24">
        <f>_xlfn.XLOOKUP(D21, Cost_of_living!$C$2:$C$100, Cost_of_living!$H$2:$H$100, "Not Found")</f>
        <v>99.6</v>
      </c>
      <c r="J21" s="24">
        <f>_xlfn.XLOOKUP(D21, Cost_of_living!$C$2:$C$100, Cost_of_living!$I$2:$I$100, "Not Found")</f>
        <v>98.3</v>
      </c>
      <c r="K21" s="24">
        <f>_xlfn.XLOOKUP(D21, Cost_of_living!$C$2:$C$100, Cost_of_living!$J$2:$J$100, "Not Found")</f>
        <v>568.79999999999995</v>
      </c>
      <c r="L21" s="23"/>
      <c r="M21" s="23"/>
      <c r="N21" s="13"/>
      <c r="O21" s="13"/>
      <c r="P21" s="13"/>
      <c r="Q21" s="13"/>
    </row>
    <row r="22" spans="1:17" ht="18" customHeight="1" x14ac:dyDescent="0.2">
      <c r="A22" s="26"/>
      <c r="B22" s="26"/>
      <c r="C22" s="26"/>
      <c r="D22" s="26"/>
      <c r="E22" s="26"/>
      <c r="F22" s="26"/>
      <c r="G22" s="26"/>
      <c r="H22" s="26"/>
      <c r="I22" s="26"/>
      <c r="J22" s="26"/>
      <c r="K22" s="26"/>
      <c r="L22" s="13"/>
      <c r="M22" s="13"/>
      <c r="N22" s="13"/>
      <c r="O22" s="13"/>
      <c r="P22" s="13"/>
      <c r="Q22" s="13"/>
    </row>
    <row r="23" spans="1:17" ht="15" customHeight="1" x14ac:dyDescent="0.2">
      <c r="A23" s="13"/>
      <c r="B23" s="13"/>
      <c r="C23" s="13"/>
      <c r="D23" s="13"/>
      <c r="E23" s="13"/>
      <c r="F23" s="13"/>
      <c r="G23" s="13"/>
      <c r="H23" s="13"/>
      <c r="I23" s="13"/>
      <c r="J23" s="13"/>
      <c r="K23" s="13"/>
      <c r="L23" s="13"/>
      <c r="M23" s="13"/>
      <c r="N23" s="18"/>
      <c r="O23" s="18"/>
      <c r="P23" s="18"/>
      <c r="Q23" s="18"/>
    </row>
    <row r="24" spans="1:17" ht="15" customHeight="1" x14ac:dyDescent="0.2">
      <c r="A24" s="13"/>
      <c r="B24" s="13"/>
      <c r="C24" s="13"/>
      <c r="D24" s="13"/>
      <c r="E24" s="13"/>
      <c r="F24" s="13"/>
      <c r="G24" s="13"/>
      <c r="H24" s="13"/>
      <c r="I24" s="13"/>
      <c r="J24" s="13"/>
      <c r="K24" s="13"/>
      <c r="L24" s="13"/>
      <c r="M24" s="13"/>
      <c r="N24" s="13"/>
      <c r="O24" s="13"/>
      <c r="P24" s="13"/>
      <c r="Q24" s="13"/>
    </row>
    <row r="25" spans="1:17" ht="15" customHeight="1" x14ac:dyDescent="0.2">
      <c r="A25" s="13"/>
      <c r="B25" s="13"/>
      <c r="C25" s="13"/>
      <c r="D25" s="13"/>
      <c r="E25" s="13"/>
      <c r="F25" s="13"/>
      <c r="G25" s="13"/>
      <c r="H25" s="13"/>
      <c r="I25" s="13"/>
      <c r="J25" s="13"/>
      <c r="K25" s="13"/>
      <c r="L25" s="13"/>
      <c r="M25" s="13"/>
      <c r="N25" s="13"/>
      <c r="O25" s="13"/>
      <c r="P25" s="13"/>
      <c r="Q25" s="13"/>
    </row>
    <row r="26" spans="1:17" ht="15" customHeight="1" x14ac:dyDescent="0.2">
      <c r="A26" s="13"/>
      <c r="B26" s="13"/>
      <c r="C26" s="13"/>
      <c r="D26" s="13"/>
      <c r="E26" s="13"/>
      <c r="F26" s="13"/>
      <c r="G26" s="13"/>
      <c r="H26" s="13"/>
      <c r="I26" s="13"/>
      <c r="J26" s="13"/>
      <c r="K26" s="13"/>
      <c r="L26" s="13"/>
      <c r="M26" s="13"/>
      <c r="N26" s="13"/>
      <c r="O26" s="13"/>
      <c r="P26" s="13"/>
      <c r="Q26" s="13"/>
    </row>
    <row r="27" spans="1:17" ht="15" customHeight="1" x14ac:dyDescent="0.2">
      <c r="A27" s="13"/>
      <c r="B27" s="13"/>
      <c r="C27" s="13"/>
      <c r="D27" s="13"/>
      <c r="E27" s="13"/>
      <c r="F27" s="13"/>
      <c r="G27" s="13"/>
      <c r="H27" s="13"/>
      <c r="I27" s="13"/>
      <c r="J27" s="13"/>
      <c r="K27" s="13"/>
      <c r="L27" s="13"/>
      <c r="M27" s="13"/>
      <c r="N27" s="13"/>
      <c r="O27" s="13"/>
      <c r="P27" s="13"/>
      <c r="Q27" s="13"/>
    </row>
    <row r="28" spans="1:17" ht="15" customHeight="1" x14ac:dyDescent="0.2">
      <c r="A28" s="13"/>
      <c r="B28" s="13"/>
      <c r="C28" s="13"/>
      <c r="D28" s="13"/>
      <c r="E28" s="13"/>
      <c r="F28" s="13"/>
      <c r="G28" s="13"/>
      <c r="H28" s="13"/>
      <c r="I28" s="13"/>
      <c r="J28" s="13"/>
      <c r="K28" s="13"/>
      <c r="L28" s="13"/>
      <c r="M28" s="13"/>
      <c r="N28" s="13"/>
      <c r="O28" s="13"/>
      <c r="P28" s="13"/>
      <c r="Q28" s="13"/>
    </row>
    <row r="29" spans="1:17" ht="15" customHeight="1" x14ac:dyDescent="0.2">
      <c r="A29" s="13"/>
      <c r="B29" s="13"/>
      <c r="C29" s="13"/>
      <c r="D29" s="13"/>
      <c r="E29" s="13"/>
      <c r="F29" s="13"/>
      <c r="G29" s="13"/>
      <c r="H29" s="13"/>
      <c r="I29" s="13"/>
      <c r="J29" s="13"/>
      <c r="K29" s="13"/>
      <c r="L29" s="13"/>
      <c r="M29" s="13"/>
      <c r="N29" s="13"/>
      <c r="O29" s="13"/>
      <c r="P29" s="13"/>
      <c r="Q29" s="13"/>
    </row>
    <row r="30" spans="1:17" ht="15" customHeight="1" x14ac:dyDescent="0.2">
      <c r="A30" s="13"/>
      <c r="B30" s="13"/>
      <c r="C30" s="13"/>
      <c r="D30" s="13"/>
      <c r="E30" s="13"/>
      <c r="F30" s="13"/>
      <c r="G30" s="13"/>
      <c r="H30" s="13"/>
      <c r="I30" s="13"/>
      <c r="J30" s="13"/>
      <c r="K30" s="13"/>
      <c r="L30" s="13"/>
      <c r="M30" s="13"/>
      <c r="N30" s="13"/>
      <c r="O30" s="13"/>
      <c r="P30" s="13"/>
      <c r="Q30" s="13"/>
    </row>
    <row r="31" spans="1:17" ht="15" customHeight="1" x14ac:dyDescent="0.2">
      <c r="A31" s="13"/>
      <c r="B31" s="13"/>
      <c r="C31" s="13"/>
      <c r="D31" s="13"/>
      <c r="E31" s="13"/>
      <c r="F31" s="13"/>
      <c r="G31" s="13"/>
      <c r="H31" s="13"/>
      <c r="I31" s="13"/>
      <c r="J31" s="13"/>
      <c r="K31" s="13"/>
      <c r="L31" s="13"/>
      <c r="M31" s="13"/>
      <c r="N31" s="13"/>
      <c r="O31" s="13"/>
      <c r="P31" s="13"/>
      <c r="Q31" s="13"/>
    </row>
    <row r="32" spans="1:17" ht="15" customHeight="1" x14ac:dyDescent="0.2">
      <c r="A32" s="13"/>
      <c r="B32" s="13"/>
      <c r="C32" s="13"/>
      <c r="D32" s="13"/>
      <c r="E32" s="13"/>
      <c r="F32" s="13"/>
      <c r="G32" s="13"/>
      <c r="H32" s="13"/>
      <c r="I32" s="13"/>
      <c r="J32" s="13"/>
      <c r="K32" s="13"/>
      <c r="L32" s="13"/>
      <c r="M32" s="13"/>
      <c r="N32" s="13"/>
      <c r="O32" s="13"/>
      <c r="P32" s="13"/>
      <c r="Q32" s="13"/>
    </row>
    <row r="33" spans="1:17" x14ac:dyDescent="0.2">
      <c r="A33" s="13"/>
      <c r="B33" s="13"/>
      <c r="C33" s="13"/>
      <c r="D33" s="13"/>
      <c r="E33" s="13"/>
      <c r="F33" s="13"/>
      <c r="G33" s="13"/>
      <c r="H33" s="13"/>
      <c r="I33" s="13"/>
      <c r="J33" s="13"/>
      <c r="K33" s="13"/>
      <c r="L33" s="13"/>
      <c r="M33" s="13"/>
      <c r="N33" s="13"/>
      <c r="O33" s="13"/>
      <c r="P33" s="13"/>
      <c r="Q33" s="13"/>
    </row>
    <row r="34" spans="1:17" x14ac:dyDescent="0.2">
      <c r="A34" s="13"/>
      <c r="B34" s="13"/>
      <c r="C34" s="13"/>
      <c r="D34" s="13"/>
      <c r="E34" s="13"/>
      <c r="F34" s="13"/>
      <c r="G34" s="13"/>
      <c r="H34" s="13"/>
      <c r="I34" s="13"/>
      <c r="J34" s="13"/>
      <c r="K34" s="13"/>
      <c r="L34" s="13"/>
      <c r="M34" s="13"/>
      <c r="N34" s="13"/>
      <c r="O34" s="13"/>
      <c r="P34" s="13"/>
      <c r="Q34" s="13"/>
    </row>
    <row r="35" spans="1:17" x14ac:dyDescent="0.2">
      <c r="A35" s="13"/>
      <c r="B35" s="13"/>
      <c r="C35" s="13"/>
      <c r="D35" s="13"/>
      <c r="E35" s="13"/>
      <c r="F35" s="13"/>
      <c r="G35" s="13"/>
      <c r="H35" s="13"/>
      <c r="I35" s="13"/>
      <c r="J35" s="13"/>
      <c r="K35" s="13"/>
      <c r="L35" s="13"/>
      <c r="M35" s="13"/>
      <c r="N35" s="13"/>
      <c r="O35" s="13"/>
      <c r="P35" s="13"/>
      <c r="Q35" s="13"/>
    </row>
    <row r="36" spans="1:17" x14ac:dyDescent="0.2">
      <c r="A36" s="13"/>
      <c r="B36" s="13"/>
      <c r="C36" s="13"/>
      <c r="D36" s="13"/>
      <c r="E36" s="13"/>
      <c r="F36" s="13"/>
      <c r="G36" s="13"/>
      <c r="H36" s="13"/>
      <c r="I36" s="13"/>
      <c r="J36" s="13"/>
      <c r="K36" s="13"/>
      <c r="L36" s="13"/>
      <c r="M36" s="13"/>
      <c r="N36" s="13"/>
      <c r="O36" s="13"/>
      <c r="P36" s="13"/>
      <c r="Q36" s="13"/>
    </row>
    <row r="37" spans="1:17" x14ac:dyDescent="0.2">
      <c r="A37" s="13"/>
      <c r="B37" s="13"/>
      <c r="C37" s="13"/>
      <c r="D37" s="13"/>
      <c r="E37" s="13"/>
      <c r="F37" s="13"/>
      <c r="G37" s="13"/>
      <c r="H37" s="13"/>
      <c r="I37" s="13"/>
      <c r="J37" s="13"/>
      <c r="K37" s="13"/>
      <c r="L37" s="13"/>
      <c r="M37" s="13"/>
      <c r="N37" s="13"/>
      <c r="O37" s="13"/>
      <c r="P37" s="13"/>
      <c r="Q37" s="13"/>
    </row>
    <row r="38" spans="1:17" x14ac:dyDescent="0.2">
      <c r="A38" s="13"/>
      <c r="B38" s="13"/>
      <c r="C38" s="13"/>
      <c r="D38" s="13"/>
      <c r="E38" s="13"/>
      <c r="F38" s="13"/>
      <c r="G38" s="13"/>
      <c r="H38" s="13"/>
      <c r="I38" s="13"/>
      <c r="J38" s="13"/>
      <c r="K38" s="13"/>
      <c r="L38" s="13"/>
      <c r="M38" s="13"/>
      <c r="N38" s="13"/>
      <c r="O38" s="13"/>
      <c r="P38" s="13"/>
      <c r="Q38" s="13"/>
    </row>
    <row r="39" spans="1:17" x14ac:dyDescent="0.2">
      <c r="A39" s="13"/>
      <c r="B39" s="13"/>
      <c r="C39" s="13"/>
      <c r="D39" s="13"/>
      <c r="E39" s="13"/>
      <c r="F39" s="13"/>
      <c r="G39" s="13"/>
      <c r="H39" s="13"/>
      <c r="I39" s="13"/>
      <c r="J39" s="13"/>
      <c r="K39" s="13"/>
      <c r="L39" s="13"/>
      <c r="M39" s="13"/>
      <c r="N39" s="13"/>
      <c r="O39" s="13"/>
      <c r="P39" s="13"/>
      <c r="Q39" s="13"/>
    </row>
    <row r="40" spans="1:17" x14ac:dyDescent="0.2">
      <c r="A40" s="13"/>
      <c r="B40" s="13"/>
      <c r="C40" s="13"/>
      <c r="D40" s="13"/>
      <c r="E40" s="13"/>
      <c r="F40" s="13"/>
      <c r="G40" s="13"/>
      <c r="H40" s="13"/>
      <c r="I40" s="13"/>
      <c r="J40" s="13"/>
      <c r="K40" s="13"/>
      <c r="L40" s="13"/>
      <c r="M40" s="13"/>
      <c r="N40" s="13"/>
      <c r="O40" s="13"/>
      <c r="P40" s="13"/>
      <c r="Q40" s="13"/>
    </row>
  </sheetData>
  <mergeCells count="1">
    <mergeCell ref="A1:Q1"/>
  </mergeCells>
  <conditionalFormatting sqref="B10">
    <cfRule type="colorScale" priority="24">
      <colorScale>
        <cfvo type="min"/>
        <cfvo type="percentile" val="50"/>
        <cfvo type="max"/>
        <color rgb="FF00B050"/>
        <color rgb="FFFFEB84"/>
        <color rgb="FFFF0000"/>
      </colorScale>
    </cfRule>
  </conditionalFormatting>
  <conditionalFormatting sqref="D11">
    <cfRule type="colorScale" priority="8">
      <colorScale>
        <cfvo type="min"/>
        <cfvo type="percentile" val="50"/>
        <cfvo type="max"/>
        <color rgb="FF00B050"/>
        <color rgb="FFFFEB84"/>
        <color rgb="FFFF0000"/>
      </colorScale>
    </cfRule>
  </conditionalFormatting>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41C2D-5C82-204D-A95D-8D74AC1A312F}">
  <sheetPr codeName="Sheet11"/>
  <dimension ref="A1:P39"/>
  <sheetViews>
    <sheetView zoomScale="110" zoomScaleNormal="110" workbookViewId="0">
      <selection activeCell="N14" sqref="N14"/>
    </sheetView>
  </sheetViews>
  <sheetFormatPr baseColWidth="10" defaultColWidth="11" defaultRowHeight="15" x14ac:dyDescent="0.2"/>
  <cols>
    <col min="5" max="5" width="13.6640625" bestFit="1" customWidth="1"/>
    <col min="6" max="6" width="15.83203125" customWidth="1"/>
    <col min="7" max="9" width="20.83203125" customWidth="1"/>
    <col min="10" max="11" width="15.83203125" customWidth="1"/>
  </cols>
  <sheetData>
    <row r="1" spans="1:16" x14ac:dyDescent="0.2">
      <c r="A1" s="13"/>
      <c r="B1" s="13"/>
      <c r="C1" s="13"/>
      <c r="D1" s="13"/>
      <c r="E1" s="13"/>
      <c r="F1" s="13"/>
      <c r="G1" s="13"/>
      <c r="H1" s="13"/>
      <c r="I1" s="13"/>
      <c r="J1" s="13"/>
      <c r="K1" s="13"/>
      <c r="L1" s="13"/>
      <c r="M1" s="13"/>
      <c r="N1" s="13"/>
      <c r="O1" s="13"/>
      <c r="P1" s="13"/>
    </row>
    <row r="2" spans="1:16" x14ac:dyDescent="0.2">
      <c r="A2" s="13"/>
      <c r="B2" s="13"/>
      <c r="C2" s="13"/>
      <c r="D2" s="13"/>
      <c r="E2" s="13"/>
      <c r="F2" s="13"/>
      <c r="G2" s="13"/>
      <c r="H2" s="13"/>
      <c r="I2" s="13"/>
      <c r="J2" s="13"/>
      <c r="K2" s="13"/>
      <c r="L2" s="13"/>
      <c r="M2" s="13"/>
      <c r="N2" s="13"/>
      <c r="O2" s="13"/>
      <c r="P2" s="13"/>
    </row>
    <row r="3" spans="1:16" x14ac:dyDescent="0.2">
      <c r="A3" s="13"/>
      <c r="B3" s="13"/>
      <c r="C3" s="13"/>
      <c r="D3" s="13"/>
      <c r="E3" s="13"/>
      <c r="F3" s="13"/>
      <c r="G3" s="13"/>
      <c r="H3" s="13"/>
      <c r="I3" s="13"/>
      <c r="J3" s="13"/>
      <c r="K3" s="13"/>
      <c r="L3" s="13"/>
      <c r="M3" s="13"/>
      <c r="N3" s="13"/>
      <c r="O3" s="13"/>
      <c r="P3" s="13"/>
    </row>
    <row r="4" spans="1:16" x14ac:dyDescent="0.2">
      <c r="A4" s="13"/>
      <c r="B4" s="13"/>
      <c r="C4" s="13"/>
      <c r="D4" s="13"/>
      <c r="E4" s="13"/>
      <c r="F4" s="13"/>
      <c r="G4" s="13"/>
      <c r="H4" s="13"/>
      <c r="I4" s="13"/>
      <c r="J4" s="13"/>
      <c r="K4" s="13"/>
      <c r="L4" s="13"/>
      <c r="M4" s="13"/>
      <c r="N4" s="13"/>
      <c r="O4" s="13"/>
      <c r="P4" s="13"/>
    </row>
    <row r="5" spans="1:16" x14ac:dyDescent="0.2">
      <c r="A5" s="13"/>
      <c r="B5" s="13"/>
      <c r="C5" s="13"/>
      <c r="D5" s="13"/>
      <c r="E5" s="13"/>
      <c r="F5" s="13"/>
      <c r="G5" s="13"/>
      <c r="H5" s="13"/>
      <c r="I5" s="13"/>
      <c r="J5" s="13"/>
      <c r="K5" s="13"/>
      <c r="L5" s="13"/>
      <c r="M5" s="13"/>
      <c r="N5" s="13"/>
      <c r="O5" s="13"/>
      <c r="P5" s="13"/>
    </row>
    <row r="6" spans="1:16" x14ac:dyDescent="0.2">
      <c r="A6" s="13"/>
      <c r="B6" s="13"/>
      <c r="C6" s="13"/>
      <c r="D6" s="13"/>
      <c r="E6" s="13"/>
      <c r="F6" s="13"/>
      <c r="G6" s="13"/>
      <c r="H6" s="13"/>
      <c r="I6" s="13"/>
      <c r="J6" s="13"/>
      <c r="K6" s="13"/>
      <c r="L6" s="13"/>
      <c r="M6" s="13"/>
      <c r="N6" s="13"/>
      <c r="O6" s="13"/>
      <c r="P6" s="13"/>
    </row>
    <row r="7" spans="1:16" ht="20" x14ac:dyDescent="0.2">
      <c r="A7" s="13"/>
      <c r="B7" s="13"/>
      <c r="C7" s="13"/>
      <c r="D7" s="13"/>
      <c r="E7" s="13"/>
      <c r="F7" s="13"/>
      <c r="G7" s="27" t="s">
        <v>1</v>
      </c>
      <c r="H7" s="27" t="s">
        <v>155</v>
      </c>
      <c r="I7" s="27" t="s">
        <v>0</v>
      </c>
      <c r="J7" s="13"/>
      <c r="K7" s="13"/>
      <c r="L7" s="13"/>
      <c r="M7" s="13"/>
      <c r="N7" s="13"/>
      <c r="O7" s="13"/>
      <c r="P7" s="13"/>
    </row>
    <row r="8" spans="1:16" ht="19" x14ac:dyDescent="0.25">
      <c r="A8" s="13"/>
      <c r="B8" s="13"/>
      <c r="C8" s="13"/>
      <c r="D8" s="13"/>
      <c r="E8" s="13"/>
      <c r="F8" s="13"/>
      <c r="G8" s="38" t="str">
        <f>IF(Summary!AJ2=0,"",Summary!AJ2)</f>
        <v>Mississippi</v>
      </c>
      <c r="H8" s="39">
        <f>IFERROR(_xlfn.XLOOKUP(G8, US_violent_crime!A:A,US_violent_crime!E:E),"")</f>
        <v>292.20000000000005</v>
      </c>
      <c r="I8" s="38">
        <f>IFERROR(_xlfn.XLOOKUP(G8, US_violent_crime!A:A,US_violent_crime!F:F),"")</f>
        <v>40</v>
      </c>
      <c r="J8" s="13"/>
      <c r="K8" s="13"/>
      <c r="L8" s="13"/>
      <c r="M8" s="13"/>
      <c r="N8" s="13"/>
      <c r="O8" s="13"/>
      <c r="P8" s="13"/>
    </row>
    <row r="9" spans="1:16" ht="19" x14ac:dyDescent="0.25">
      <c r="A9" s="13"/>
      <c r="B9" s="13"/>
      <c r="C9" s="13"/>
      <c r="D9" s="13"/>
      <c r="E9" s="13"/>
      <c r="F9" s="13"/>
      <c r="G9" s="38" t="str">
        <f>IF(Summary!AJ3=0,"",Summary!AJ3)</f>
        <v>Oklahoma</v>
      </c>
      <c r="H9" s="39">
        <f>IFERROR(_xlfn.XLOOKUP(G9, US_violent_crime!A:A,US_violent_crime!E:E),"")</f>
        <v>177.6</v>
      </c>
      <c r="I9" s="38">
        <f>IFERROR(_xlfn.XLOOKUP(G9, US_violent_crime!A:A,US_violent_crime!F:F),"")</f>
        <v>23</v>
      </c>
      <c r="J9" s="13"/>
      <c r="K9" s="13"/>
      <c r="L9" s="13"/>
      <c r="M9" s="13"/>
      <c r="N9" s="13"/>
      <c r="O9" s="13"/>
      <c r="P9" s="13"/>
    </row>
    <row r="10" spans="1:16" ht="19" x14ac:dyDescent="0.25">
      <c r="A10" s="13"/>
      <c r="B10" s="13"/>
      <c r="C10" s="13"/>
      <c r="D10" s="13"/>
      <c r="E10" s="13"/>
      <c r="F10" s="13"/>
      <c r="G10" s="38" t="str">
        <f>IF(Summary!AJ4=0,"",Summary!AJ4)</f>
        <v>Missouri</v>
      </c>
      <c r="H10" s="39">
        <f>IFERROR(_xlfn.XLOOKUP(G10, US_violent_crime!A:A,US_violent_crime!E:E),"")</f>
        <v>215.2</v>
      </c>
      <c r="I10" s="38">
        <f>IFERROR(_xlfn.XLOOKUP(G10, US_violent_crime!A:A,US_violent_crime!F:F),"")</f>
        <v>29</v>
      </c>
      <c r="J10" s="13"/>
      <c r="K10" s="13"/>
      <c r="L10" s="13"/>
      <c r="M10" s="13"/>
      <c r="N10" s="13"/>
      <c r="O10" s="13"/>
      <c r="P10" s="13"/>
    </row>
    <row r="11" spans="1:16" ht="19" x14ac:dyDescent="0.25">
      <c r="A11" s="13"/>
      <c r="B11" s="13"/>
      <c r="C11" s="13"/>
      <c r="D11" s="13"/>
      <c r="E11" s="13"/>
      <c r="F11" s="13"/>
      <c r="G11" s="38" t="str">
        <f>IF(Summary!AJ5=0,"",Summary!AJ5)</f>
        <v>West Virginia</v>
      </c>
      <c r="H11" s="39">
        <f>IFERROR(_xlfn.XLOOKUP(G11, US_violent_crime!A:A,US_violent_crime!E:E),"")</f>
        <v>96</v>
      </c>
      <c r="I11" s="38">
        <f>IFERROR(_xlfn.XLOOKUP(G11, US_violent_crime!A:A,US_violent_crime!F:F),"")</f>
        <v>9</v>
      </c>
      <c r="J11" s="13"/>
      <c r="K11" s="13"/>
      <c r="L11" s="13"/>
      <c r="M11" s="13"/>
      <c r="N11" s="13"/>
      <c r="O11" s="13"/>
      <c r="P11" s="13"/>
    </row>
    <row r="12" spans="1:16" ht="19" x14ac:dyDescent="0.25">
      <c r="A12" s="13"/>
      <c r="B12" s="13"/>
      <c r="C12" s="13"/>
      <c r="D12" s="13"/>
      <c r="E12" s="13"/>
      <c r="F12" s="13"/>
      <c r="G12" s="38" t="str">
        <f>IF(Summary!AJ6=0,"",Summary!AJ6)</f>
        <v>Arkansas</v>
      </c>
      <c r="H12" s="39">
        <f>IFERROR(_xlfn.XLOOKUP(G12, US_violent_crime!A:A,US_violent_crime!E:E),"")</f>
        <v>218.3</v>
      </c>
      <c r="I12" s="38">
        <f>IFERROR(_xlfn.XLOOKUP(G12, US_violent_crime!A:A,US_violent_crime!F:F),"")</f>
        <v>30</v>
      </c>
      <c r="J12" s="13"/>
      <c r="K12" s="13"/>
      <c r="L12" s="13"/>
      <c r="M12" s="13"/>
      <c r="N12" s="13"/>
      <c r="O12" s="13"/>
      <c r="P12" s="13"/>
    </row>
    <row r="13" spans="1:16" ht="19" x14ac:dyDescent="0.25">
      <c r="A13" s="13"/>
      <c r="B13" s="13"/>
      <c r="C13" s="13"/>
      <c r="D13" s="13"/>
      <c r="E13" s="13"/>
      <c r="F13" s="13"/>
      <c r="G13" s="38" t="str">
        <f>IF(Summary!AJ7=0,"",Summary!AJ7)</f>
        <v>Tennessee</v>
      </c>
      <c r="H13" s="39">
        <f>IFERROR(_xlfn.XLOOKUP(G13, US_violent_crime!A:A,US_violent_crime!E:E),"")</f>
        <v>228.1</v>
      </c>
      <c r="I13" s="38">
        <f>IFERROR(_xlfn.XLOOKUP(G13, US_violent_crime!A:A,US_violent_crime!F:F),"")</f>
        <v>31</v>
      </c>
      <c r="J13" s="13"/>
      <c r="K13" s="13"/>
      <c r="L13" s="13"/>
      <c r="M13" s="13"/>
      <c r="N13" s="13"/>
      <c r="O13" s="13"/>
      <c r="P13" s="13"/>
    </row>
    <row r="14" spans="1:16" ht="19" x14ac:dyDescent="0.25">
      <c r="A14" s="13"/>
      <c r="B14" s="13"/>
      <c r="C14" s="13"/>
      <c r="D14" s="13"/>
      <c r="E14" s="13"/>
      <c r="F14" s="13"/>
      <c r="G14" s="38" t="str">
        <f>IF(Summary!AJ8=0,"",Summary!AJ8)</f>
        <v>Louisiana</v>
      </c>
      <c r="H14" s="39">
        <f>IFERROR(_xlfn.XLOOKUP(G14, US_violent_crime!A:A,US_violent_crime!E:E),"")</f>
        <v>286.59999999999997</v>
      </c>
      <c r="I14" s="38">
        <f>IFERROR(_xlfn.XLOOKUP(G14, US_violent_crime!A:A,US_violent_crime!F:F),"")</f>
        <v>38</v>
      </c>
      <c r="J14" s="13"/>
      <c r="K14" s="13"/>
      <c r="L14" s="13"/>
      <c r="M14" s="13"/>
      <c r="N14" s="13"/>
      <c r="O14" s="13"/>
      <c r="P14" s="13"/>
    </row>
    <row r="15" spans="1:16" ht="19" x14ac:dyDescent="0.25">
      <c r="A15" s="13"/>
      <c r="B15" s="13"/>
      <c r="C15" s="13"/>
      <c r="D15" s="13"/>
      <c r="E15" s="13"/>
      <c r="F15" s="13"/>
      <c r="G15" s="38" t="str">
        <f>IF(Summary!AJ9=0,"",Summary!AJ9)</f>
        <v>Michigan</v>
      </c>
      <c r="H15" s="39">
        <f>IFERROR(_xlfn.XLOOKUP(G15, US_violent_crime!A:A,US_violent_crime!E:E),"")</f>
        <v>302.20000000000005</v>
      </c>
      <c r="I15" s="38">
        <f>IFERROR(_xlfn.XLOOKUP(G15, US_violent_crime!A:A,US_violent_crime!F:F),"")</f>
        <v>41</v>
      </c>
      <c r="J15" s="13"/>
      <c r="K15" s="13"/>
      <c r="L15" s="13"/>
      <c r="M15" s="13"/>
      <c r="N15" s="13"/>
      <c r="O15" s="13"/>
      <c r="P15" s="13"/>
    </row>
    <row r="16" spans="1:16" ht="19" x14ac:dyDescent="0.25">
      <c r="A16" s="13"/>
      <c r="B16" s="13"/>
      <c r="C16" s="13"/>
      <c r="D16" s="13"/>
      <c r="E16" s="13"/>
      <c r="F16" s="13"/>
      <c r="G16" s="38" t="str">
        <f>IF(Summary!AJ10=0,"",Summary!AJ10)</f>
        <v>South Dakota</v>
      </c>
      <c r="H16" s="39">
        <f>IFERROR(_xlfn.XLOOKUP(G16, US_violent_crime!A:A,US_violent_crime!E:E),"")</f>
        <v>102.6</v>
      </c>
      <c r="I16" s="38">
        <f>IFERROR(_xlfn.XLOOKUP(G16, US_violent_crime!A:A,US_violent_crime!F:F),"")</f>
        <v>10</v>
      </c>
      <c r="J16" s="13"/>
      <c r="K16" s="13"/>
      <c r="L16" s="13"/>
      <c r="M16" s="13"/>
      <c r="N16" s="13"/>
      <c r="O16" s="13"/>
      <c r="P16" s="13"/>
    </row>
    <row r="17" spans="1:16" ht="19" x14ac:dyDescent="0.25">
      <c r="A17" s="13"/>
      <c r="B17" s="13"/>
      <c r="C17" s="13"/>
      <c r="D17" s="13"/>
      <c r="E17" s="13"/>
      <c r="F17" s="13"/>
      <c r="G17" s="38" t="str">
        <f>IF(Summary!AJ11=0,"",Summary!AJ11)</f>
        <v>New Mexico</v>
      </c>
      <c r="H17" s="39">
        <f>IFERROR(_xlfn.XLOOKUP(G17, US_violent_crime!A:A,US_violent_crime!E:E),"")</f>
        <v>328.5</v>
      </c>
      <c r="I17" s="38">
        <f>IFERROR(_xlfn.XLOOKUP(G17, US_violent_crime!A:A,US_violent_crime!F:F),"")</f>
        <v>46</v>
      </c>
      <c r="J17" s="13"/>
      <c r="K17" s="13"/>
      <c r="L17" s="13"/>
      <c r="M17" s="13"/>
      <c r="N17" s="13"/>
      <c r="O17" s="13"/>
      <c r="P17" s="13"/>
    </row>
    <row r="18" spans="1:16" x14ac:dyDescent="0.2">
      <c r="A18" s="13"/>
      <c r="B18" s="13"/>
      <c r="C18" s="13"/>
      <c r="D18" s="13"/>
      <c r="E18" s="13"/>
      <c r="F18" s="13"/>
      <c r="G18" s="13"/>
      <c r="H18" s="13"/>
      <c r="I18" s="13"/>
      <c r="J18" s="13"/>
      <c r="K18" s="13"/>
      <c r="L18" s="13"/>
      <c r="M18" s="13"/>
      <c r="N18" s="13"/>
      <c r="O18" s="13"/>
      <c r="P18" s="13"/>
    </row>
    <row r="19" spans="1:16" x14ac:dyDescent="0.2">
      <c r="A19" s="13"/>
      <c r="B19" s="13"/>
      <c r="C19" s="13"/>
      <c r="D19" s="13"/>
      <c r="E19" s="13"/>
      <c r="F19" s="13"/>
      <c r="G19" s="13"/>
      <c r="H19" s="13"/>
      <c r="I19" s="13"/>
      <c r="J19" s="13"/>
      <c r="K19" s="13"/>
      <c r="L19" s="13"/>
      <c r="M19" s="13"/>
      <c r="N19" s="13"/>
      <c r="O19" s="13"/>
      <c r="P19" s="13"/>
    </row>
    <row r="20" spans="1:16" x14ac:dyDescent="0.2">
      <c r="A20" s="13"/>
      <c r="B20" s="13"/>
      <c r="C20" s="13"/>
      <c r="D20" s="13"/>
      <c r="E20" s="13"/>
      <c r="F20" s="13"/>
      <c r="G20" s="13"/>
      <c r="H20" s="13"/>
      <c r="I20" s="13"/>
      <c r="J20" s="13"/>
      <c r="K20" s="13"/>
      <c r="L20" s="13"/>
      <c r="M20" s="13"/>
      <c r="N20" s="13"/>
      <c r="O20" s="13"/>
      <c r="P20" s="13"/>
    </row>
    <row r="21" spans="1:16" x14ac:dyDescent="0.2">
      <c r="A21" s="13"/>
      <c r="B21" s="13"/>
      <c r="C21" s="13"/>
      <c r="D21" s="13"/>
      <c r="E21" s="13"/>
      <c r="F21" s="13"/>
      <c r="G21" s="13"/>
      <c r="H21" s="13"/>
      <c r="I21" s="13"/>
      <c r="J21" s="13"/>
      <c r="K21" s="13"/>
      <c r="L21" s="13"/>
      <c r="M21" s="13"/>
      <c r="N21" s="13"/>
      <c r="O21" s="13"/>
      <c r="P21" s="13"/>
    </row>
    <row r="22" spans="1:16" x14ac:dyDescent="0.2">
      <c r="A22" s="13"/>
      <c r="B22" s="13"/>
      <c r="C22" s="13"/>
      <c r="D22" s="13"/>
      <c r="E22" s="13"/>
      <c r="F22" s="13"/>
      <c r="G22" s="13"/>
      <c r="H22" s="13"/>
      <c r="I22" s="13"/>
      <c r="J22" s="13"/>
      <c r="K22" s="13"/>
      <c r="L22" s="13"/>
      <c r="M22" s="13"/>
      <c r="N22" s="13"/>
      <c r="O22" s="13"/>
      <c r="P22" s="13"/>
    </row>
    <row r="23" spans="1:16" x14ac:dyDescent="0.2">
      <c r="A23" s="13"/>
      <c r="B23" s="13"/>
      <c r="C23" s="13"/>
      <c r="D23" s="13"/>
      <c r="E23" s="13"/>
      <c r="F23" s="13"/>
      <c r="G23" s="13"/>
      <c r="H23" s="13"/>
      <c r="I23" s="13"/>
      <c r="J23" s="13"/>
      <c r="K23" s="13"/>
      <c r="L23" s="13"/>
      <c r="M23" s="13"/>
      <c r="N23" s="13"/>
      <c r="O23" s="13"/>
      <c r="P23" s="13"/>
    </row>
    <row r="24" spans="1:16" x14ac:dyDescent="0.2">
      <c r="A24" s="13"/>
      <c r="B24" s="13"/>
      <c r="C24" s="13"/>
      <c r="D24" s="13"/>
      <c r="E24" s="13"/>
      <c r="F24" s="13"/>
      <c r="G24" s="13"/>
      <c r="H24" s="13"/>
      <c r="I24" s="13"/>
      <c r="J24" s="13"/>
      <c r="K24" s="13"/>
      <c r="L24" s="13"/>
      <c r="M24" s="13"/>
      <c r="N24" s="13"/>
      <c r="O24" s="13"/>
      <c r="P24" s="13"/>
    </row>
    <row r="25" spans="1:16" x14ac:dyDescent="0.2">
      <c r="A25" s="13"/>
      <c r="B25" s="13"/>
      <c r="C25" s="13"/>
      <c r="D25" s="13"/>
      <c r="E25" s="13"/>
      <c r="F25" s="13"/>
      <c r="G25" s="13"/>
      <c r="H25" s="13"/>
      <c r="I25" s="13"/>
      <c r="J25" s="13"/>
      <c r="K25" s="13"/>
      <c r="L25" s="13"/>
      <c r="M25" s="13"/>
      <c r="N25" s="13"/>
      <c r="O25" s="13"/>
      <c r="P25" s="13"/>
    </row>
    <row r="26" spans="1:16" x14ac:dyDescent="0.2">
      <c r="A26" s="13"/>
      <c r="B26" s="13"/>
      <c r="C26" s="13"/>
      <c r="D26" s="13"/>
      <c r="E26" s="13"/>
      <c r="F26" s="13"/>
      <c r="G26" s="13"/>
      <c r="H26" s="13"/>
      <c r="I26" s="13"/>
      <c r="J26" s="13"/>
      <c r="K26" s="13"/>
      <c r="L26" s="13"/>
      <c r="M26" s="13"/>
      <c r="N26" s="13"/>
      <c r="O26" s="13"/>
      <c r="P26" s="13"/>
    </row>
    <row r="27" spans="1:16" x14ac:dyDescent="0.2">
      <c r="A27" s="13"/>
      <c r="B27" s="13"/>
      <c r="C27" s="13"/>
      <c r="D27" s="13"/>
      <c r="E27" s="13"/>
      <c r="F27" s="13"/>
      <c r="G27" s="13"/>
      <c r="H27" s="13"/>
      <c r="I27" s="13"/>
      <c r="J27" s="13"/>
      <c r="K27" s="13"/>
      <c r="L27" s="13"/>
      <c r="M27" s="13"/>
      <c r="N27" s="13"/>
      <c r="O27" s="13"/>
      <c r="P27" s="13"/>
    </row>
    <row r="28" spans="1:16" x14ac:dyDescent="0.2">
      <c r="A28" s="13"/>
      <c r="B28" s="13"/>
      <c r="C28" s="13"/>
      <c r="D28" s="13"/>
      <c r="E28" s="13"/>
      <c r="F28" s="13"/>
      <c r="G28" s="13"/>
      <c r="H28" s="13"/>
      <c r="I28" s="13"/>
      <c r="J28" s="13"/>
      <c r="K28" s="13"/>
      <c r="L28" s="13"/>
      <c r="M28" s="13"/>
      <c r="N28" s="13"/>
      <c r="O28" s="13"/>
      <c r="P28" s="13"/>
    </row>
    <row r="29" spans="1:16" x14ac:dyDescent="0.2">
      <c r="A29" s="13"/>
      <c r="B29" s="13"/>
      <c r="C29" s="13"/>
      <c r="D29" s="13"/>
      <c r="E29" s="13"/>
      <c r="F29" s="13"/>
      <c r="G29" s="13"/>
      <c r="H29" s="13"/>
      <c r="I29" s="13"/>
      <c r="J29" s="13"/>
      <c r="K29" s="13"/>
      <c r="L29" s="13"/>
      <c r="M29" s="13"/>
      <c r="N29" s="13"/>
      <c r="O29" s="13"/>
      <c r="P29" s="13"/>
    </row>
    <row r="30" spans="1:16" x14ac:dyDescent="0.2">
      <c r="A30" s="13"/>
      <c r="B30" s="13"/>
      <c r="C30" s="13"/>
      <c r="D30" s="13"/>
      <c r="E30" s="13"/>
      <c r="F30" s="13"/>
      <c r="G30" s="13"/>
      <c r="H30" s="13"/>
      <c r="I30" s="13"/>
      <c r="J30" s="13"/>
      <c r="K30" s="13"/>
      <c r="L30" s="13"/>
      <c r="M30" s="13"/>
      <c r="N30" s="13"/>
      <c r="O30" s="13"/>
      <c r="P30" s="13"/>
    </row>
    <row r="31" spans="1:16" x14ac:dyDescent="0.2">
      <c r="A31" s="13"/>
      <c r="B31" s="13"/>
      <c r="C31" s="13"/>
      <c r="D31" s="13"/>
      <c r="E31" s="13"/>
      <c r="F31" s="13"/>
      <c r="G31" s="13"/>
      <c r="H31" s="13"/>
      <c r="I31" s="13"/>
      <c r="J31" s="13"/>
      <c r="K31" s="13"/>
      <c r="L31" s="13"/>
      <c r="M31" s="13"/>
      <c r="N31" s="13"/>
      <c r="O31" s="13"/>
      <c r="P31" s="13"/>
    </row>
    <row r="32" spans="1:16" x14ac:dyDescent="0.2">
      <c r="A32" s="13"/>
      <c r="B32" s="13"/>
      <c r="C32" s="13"/>
      <c r="D32" s="13"/>
      <c r="E32" s="13"/>
      <c r="F32" s="13"/>
      <c r="G32" s="13"/>
      <c r="H32" s="13"/>
      <c r="I32" s="13"/>
      <c r="J32" s="13"/>
      <c r="K32" s="13"/>
      <c r="L32" s="13"/>
      <c r="M32" s="13"/>
      <c r="N32" s="13"/>
      <c r="O32" s="13"/>
      <c r="P32" s="13"/>
    </row>
    <row r="33" spans="1:16" x14ac:dyDescent="0.2">
      <c r="A33" s="13"/>
      <c r="B33" s="13"/>
      <c r="C33" s="13"/>
      <c r="D33" s="13"/>
      <c r="E33" s="13"/>
      <c r="F33" s="13"/>
      <c r="G33" s="13"/>
      <c r="H33" s="13"/>
      <c r="I33" s="13"/>
      <c r="J33" s="13"/>
      <c r="K33" s="13"/>
      <c r="L33" s="13"/>
      <c r="M33" s="13"/>
      <c r="N33" s="13"/>
      <c r="O33" s="13"/>
      <c r="P33" s="13"/>
    </row>
    <row r="34" spans="1:16" x14ac:dyDescent="0.2">
      <c r="A34" s="13"/>
      <c r="B34" s="13"/>
      <c r="C34" s="13"/>
      <c r="D34" s="13"/>
      <c r="E34" s="13"/>
      <c r="F34" s="13"/>
      <c r="G34" s="13"/>
      <c r="H34" s="13"/>
      <c r="I34" s="13"/>
      <c r="J34" s="13"/>
      <c r="K34" s="13"/>
      <c r="L34" s="13"/>
      <c r="M34" s="13"/>
      <c r="N34" s="13"/>
      <c r="O34" s="13"/>
      <c r="P34" s="13"/>
    </row>
    <row r="35" spans="1:16" x14ac:dyDescent="0.2">
      <c r="A35" s="13"/>
      <c r="B35" s="13"/>
      <c r="C35" s="13"/>
      <c r="D35" s="13"/>
      <c r="E35" s="13"/>
      <c r="F35" s="13"/>
      <c r="G35" s="13"/>
      <c r="H35" s="13"/>
      <c r="I35" s="13"/>
      <c r="J35" s="13"/>
      <c r="K35" s="13"/>
      <c r="L35" s="13"/>
      <c r="M35" s="13"/>
      <c r="N35" s="13"/>
      <c r="O35" s="13"/>
      <c r="P35" s="13"/>
    </row>
    <row r="36" spans="1:16" x14ac:dyDescent="0.2">
      <c r="A36" s="13"/>
      <c r="B36" s="13"/>
      <c r="C36" s="13"/>
      <c r="D36" s="13"/>
      <c r="E36" s="13"/>
      <c r="F36" s="13"/>
      <c r="G36" s="13"/>
      <c r="H36" s="13"/>
      <c r="I36" s="13"/>
      <c r="J36" s="13"/>
      <c r="K36" s="13"/>
      <c r="L36" s="13"/>
      <c r="M36" s="13"/>
      <c r="N36" s="13"/>
      <c r="O36" s="13"/>
      <c r="P36" s="13"/>
    </row>
    <row r="37" spans="1:16" x14ac:dyDescent="0.2">
      <c r="A37" s="13"/>
      <c r="B37" s="13"/>
      <c r="C37" s="13"/>
      <c r="D37" s="13"/>
      <c r="E37" s="13"/>
      <c r="F37" s="13"/>
      <c r="G37" s="13"/>
      <c r="H37" s="13"/>
      <c r="I37" s="13"/>
      <c r="J37" s="13"/>
      <c r="K37" s="13"/>
      <c r="L37" s="13"/>
      <c r="M37" s="13"/>
      <c r="N37" s="13"/>
      <c r="O37" s="13"/>
      <c r="P37" s="13"/>
    </row>
    <row r="38" spans="1:16" x14ac:dyDescent="0.2">
      <c r="A38" s="13"/>
      <c r="B38" s="13"/>
      <c r="C38" s="13"/>
      <c r="D38" s="13"/>
      <c r="E38" s="13"/>
      <c r="F38" s="13"/>
      <c r="G38" s="13"/>
      <c r="H38" s="13"/>
      <c r="I38" s="13"/>
      <c r="J38" s="13"/>
      <c r="K38" s="13"/>
      <c r="L38" s="13"/>
      <c r="M38" s="13"/>
      <c r="N38" s="13"/>
      <c r="O38" s="13"/>
      <c r="P38" s="13"/>
    </row>
    <row r="39" spans="1:16" x14ac:dyDescent="0.2">
      <c r="A39" s="13"/>
      <c r="B39" s="13"/>
      <c r="C39" s="13"/>
      <c r="D39" s="13"/>
      <c r="E39" s="13"/>
      <c r="F39" s="13"/>
      <c r="G39" s="13"/>
      <c r="H39" s="13"/>
      <c r="I39" s="13"/>
      <c r="J39" s="13"/>
      <c r="K39" s="13"/>
      <c r="L39" s="13"/>
      <c r="M39" s="13"/>
      <c r="N39" s="13"/>
      <c r="O39" s="13"/>
      <c r="P39" s="13"/>
    </row>
  </sheetData>
  <conditionalFormatting sqref="H8:H17">
    <cfRule type="dataBar" priority="1">
      <dataBar>
        <cfvo type="min"/>
        <cfvo type="max"/>
        <color rgb="FF638EC6"/>
      </dataBar>
      <extLst>
        <ext xmlns:x14="http://schemas.microsoft.com/office/spreadsheetml/2009/9/main" uri="{B025F937-C7B1-47D3-B67F-A62EFF666E3E}">
          <x14:id>{9F9E5620-4EB4-8C4D-89E7-8F5F2992EF4D}</x14:id>
        </ext>
      </extLst>
    </cfRule>
  </conditionalFormatting>
  <conditionalFormatting sqref="I8:I17">
    <cfRule type="iconSet" priority="4">
      <iconSet iconSet="3Flags" reverse="1">
        <cfvo type="percent" val="0"/>
        <cfvo type="percent" val="33"/>
        <cfvo type="percent" val="67"/>
      </iconSet>
    </cfRule>
  </conditionalFormatting>
  <conditionalFormatting sqref="H7">
    <cfRule type="colorScale" priority="2">
      <colorScale>
        <cfvo type="min"/>
        <cfvo type="percentile" val="50"/>
        <cfvo type="max"/>
        <color rgb="FF00B050"/>
        <color rgb="FFFFEB84"/>
        <color rgb="FFFF0000"/>
      </colorScale>
    </cfRule>
  </conditionalFormatting>
  <pageMargins left="0.7" right="0.7" top="0.75" bottom="0.75" header="0.3" footer="0.3"/>
  <drawing r:id="rId1"/>
  <extLst>
    <ext xmlns:x14="http://schemas.microsoft.com/office/spreadsheetml/2009/9/main" uri="{78C0D931-6437-407d-A8EE-F0AAD7539E65}">
      <x14:conditionalFormattings>
        <x14:conditionalFormatting xmlns:xm="http://schemas.microsoft.com/office/excel/2006/main">
          <x14:cfRule type="dataBar" id="{9F9E5620-4EB4-8C4D-89E7-8F5F2992EF4D}">
            <x14:dataBar minLength="0" maxLength="100" gradient="0">
              <x14:cfvo type="autoMin"/>
              <x14:cfvo type="autoMax"/>
              <x14:negativeFillColor rgb="FFFF0000"/>
              <x14:axisColor rgb="FF000000"/>
            </x14:dataBar>
          </x14:cfRule>
          <xm:sqref>H8:H17</xm:sqref>
        </x14:conditionalFormatting>
      </x14:conditionalFormattings>
    </ext>
    <ext xmlns:x14="http://schemas.microsoft.com/office/spreadsheetml/2009/9/main" uri="{A8765BA9-456A-4dab-B4F3-ACF838C121DE}">
      <x14:slicerList>
        <x14:slicer r:id="rId2"/>
      </x14:slicerList>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69AA1-B4DE-7B41-8ED6-5C1F2EE211DD}">
  <sheetPr codeName="Sheet12"/>
  <dimension ref="A1:V40"/>
  <sheetViews>
    <sheetView tabSelected="1" zoomScale="110" zoomScaleNormal="110" workbookViewId="0">
      <selection activeCell="G17" sqref="G17"/>
    </sheetView>
  </sheetViews>
  <sheetFormatPr baseColWidth="10" defaultColWidth="8.83203125" defaultRowHeight="15" x14ac:dyDescent="0.2"/>
  <cols>
    <col min="1" max="5" width="10.83203125" customWidth="1"/>
    <col min="6" max="13" width="15.83203125" customWidth="1"/>
    <col min="14" max="16" width="10.83203125" customWidth="1"/>
    <col min="17" max="17" width="15.83203125" customWidth="1"/>
  </cols>
  <sheetData>
    <row r="1" spans="1:17" x14ac:dyDescent="0.2">
      <c r="A1" s="10"/>
      <c r="B1" s="10"/>
      <c r="C1" s="10"/>
      <c r="D1" s="10"/>
      <c r="E1" s="10"/>
      <c r="F1" s="10"/>
      <c r="G1" s="10"/>
      <c r="H1" s="10"/>
      <c r="I1" s="10"/>
      <c r="J1" s="10"/>
      <c r="K1" s="10"/>
      <c r="L1" s="10"/>
      <c r="M1" s="10"/>
      <c r="N1" s="10"/>
      <c r="O1" s="10"/>
      <c r="P1" s="10"/>
      <c r="Q1" s="10"/>
    </row>
    <row r="2" spans="1:17" x14ac:dyDescent="0.2">
      <c r="A2" s="10"/>
      <c r="B2" s="10"/>
      <c r="C2" s="10"/>
      <c r="D2" s="10"/>
      <c r="E2" s="10"/>
      <c r="F2" s="10"/>
      <c r="G2" s="10"/>
      <c r="H2" s="10"/>
      <c r="I2" s="10"/>
      <c r="J2" s="10"/>
      <c r="K2" s="10"/>
      <c r="L2" s="10"/>
      <c r="M2" s="10"/>
      <c r="N2" s="10"/>
      <c r="O2" s="10"/>
      <c r="P2" s="10"/>
      <c r="Q2" s="10"/>
    </row>
    <row r="3" spans="1:17" x14ac:dyDescent="0.2">
      <c r="A3" s="10"/>
      <c r="B3" s="10"/>
      <c r="C3" s="10"/>
      <c r="D3" s="10"/>
      <c r="E3" s="10"/>
      <c r="F3" s="10"/>
      <c r="G3" s="10"/>
      <c r="H3" s="10"/>
      <c r="I3" s="10"/>
      <c r="J3" s="10"/>
      <c r="K3" s="10"/>
      <c r="L3" s="10"/>
      <c r="M3" s="10"/>
      <c r="N3" s="10"/>
      <c r="O3" s="10"/>
      <c r="P3" s="10"/>
      <c r="Q3" s="10"/>
    </row>
    <row r="4" spans="1:17" x14ac:dyDescent="0.2">
      <c r="A4" s="10"/>
      <c r="B4" s="10"/>
      <c r="C4" s="10"/>
      <c r="D4" s="10"/>
      <c r="E4" s="10"/>
      <c r="F4" s="10"/>
      <c r="G4" s="10"/>
      <c r="H4" s="10"/>
      <c r="I4" s="10"/>
      <c r="J4" s="10"/>
      <c r="K4" s="10"/>
      <c r="L4" s="10"/>
      <c r="M4" s="10"/>
      <c r="N4" s="10"/>
      <c r="O4" s="10"/>
      <c r="P4" s="10"/>
      <c r="Q4" s="10"/>
    </row>
    <row r="5" spans="1:17" x14ac:dyDescent="0.2">
      <c r="A5" s="10"/>
      <c r="B5" s="10"/>
      <c r="C5" s="10"/>
      <c r="D5" s="10"/>
      <c r="E5" s="10"/>
      <c r="F5" s="10"/>
      <c r="G5" s="10"/>
      <c r="H5" s="10"/>
      <c r="I5" s="10"/>
      <c r="J5" s="10"/>
      <c r="K5" s="10"/>
      <c r="L5" s="10"/>
      <c r="M5" s="10"/>
      <c r="N5" s="10"/>
      <c r="O5" s="10"/>
      <c r="P5" s="10"/>
      <c r="Q5" s="10"/>
    </row>
    <row r="6" spans="1:17" x14ac:dyDescent="0.2">
      <c r="A6" s="10"/>
      <c r="B6" s="10"/>
      <c r="C6" s="10"/>
      <c r="D6" s="10"/>
      <c r="E6" s="10"/>
      <c r="F6" s="10"/>
      <c r="G6" s="10"/>
      <c r="H6" s="10"/>
      <c r="I6" s="10"/>
      <c r="J6" s="10"/>
      <c r="K6" s="10"/>
      <c r="L6" s="10"/>
      <c r="M6" s="10"/>
      <c r="N6" s="10"/>
      <c r="O6" s="10"/>
      <c r="P6" s="10"/>
      <c r="Q6" s="10"/>
    </row>
    <row r="7" spans="1:17" x14ac:dyDescent="0.2">
      <c r="A7" s="10"/>
      <c r="B7" s="10"/>
      <c r="C7" s="10"/>
      <c r="D7" s="10"/>
      <c r="E7" s="10"/>
      <c r="F7" s="10"/>
      <c r="G7" s="10"/>
      <c r="H7" s="10"/>
      <c r="I7" s="10"/>
      <c r="J7" s="10"/>
      <c r="K7" s="10"/>
      <c r="L7" s="10"/>
      <c r="M7" s="10"/>
      <c r="N7" s="10"/>
      <c r="O7" s="10"/>
      <c r="P7" s="10"/>
      <c r="Q7" s="10"/>
    </row>
    <row r="8" spans="1:17" x14ac:dyDescent="0.2">
      <c r="A8" s="10"/>
      <c r="B8" s="10"/>
      <c r="C8" s="10"/>
      <c r="D8" s="10"/>
      <c r="E8" s="10"/>
      <c r="F8" s="10"/>
      <c r="G8" s="10"/>
      <c r="H8" s="10"/>
      <c r="I8" s="10"/>
      <c r="J8" s="10"/>
      <c r="K8" s="10"/>
      <c r="L8" s="10"/>
      <c r="M8" s="10"/>
      <c r="N8" s="10"/>
      <c r="O8" s="10"/>
      <c r="P8" s="10"/>
      <c r="Q8" s="10"/>
    </row>
    <row r="9" spans="1:17" x14ac:dyDescent="0.2">
      <c r="A9" s="10"/>
      <c r="B9" s="10"/>
      <c r="C9" s="10"/>
      <c r="D9" s="10"/>
      <c r="E9" s="10"/>
      <c r="F9" s="10"/>
      <c r="G9" s="10"/>
      <c r="H9" s="10"/>
      <c r="I9" s="10"/>
      <c r="J9" s="10"/>
      <c r="K9" s="10"/>
      <c r="L9" s="10"/>
      <c r="M9" s="10"/>
      <c r="N9" s="10"/>
      <c r="O9" s="10"/>
      <c r="P9" s="10"/>
      <c r="Q9" s="10"/>
    </row>
    <row r="10" spans="1:17" x14ac:dyDescent="0.2">
      <c r="A10" s="10"/>
      <c r="B10" s="10"/>
      <c r="C10" s="10"/>
      <c r="D10" s="10"/>
      <c r="E10" s="10"/>
      <c r="F10" s="10"/>
      <c r="G10" s="10"/>
      <c r="H10" s="10"/>
      <c r="I10" s="10"/>
      <c r="J10" s="10"/>
      <c r="K10" s="10"/>
      <c r="L10" s="10"/>
      <c r="M10" s="10"/>
      <c r="N10" s="10"/>
      <c r="O10" s="10"/>
      <c r="P10" s="10"/>
      <c r="Q10" s="10"/>
    </row>
    <row r="11" spans="1:17" x14ac:dyDescent="0.2">
      <c r="A11" s="10"/>
      <c r="B11" s="10"/>
      <c r="C11" s="10"/>
      <c r="D11" s="10"/>
      <c r="E11" s="10"/>
      <c r="F11" s="10"/>
      <c r="G11" s="10"/>
      <c r="H11" s="10"/>
      <c r="I11" s="10"/>
      <c r="J11" s="10"/>
      <c r="K11" s="10"/>
      <c r="L11" s="10"/>
      <c r="M11" s="10"/>
      <c r="N11" s="10"/>
      <c r="O11" s="10"/>
      <c r="P11" s="10"/>
      <c r="Q11" s="10"/>
    </row>
    <row r="12" spans="1:17" x14ac:dyDescent="0.2">
      <c r="A12" s="10"/>
      <c r="B12" s="10"/>
      <c r="C12" s="10"/>
      <c r="D12" s="10"/>
      <c r="E12" s="10"/>
      <c r="F12" s="10"/>
      <c r="G12" s="10"/>
      <c r="H12" s="10"/>
      <c r="I12" s="10"/>
      <c r="J12" s="10"/>
      <c r="K12" s="10"/>
      <c r="L12" s="10"/>
      <c r="M12" s="10"/>
      <c r="N12" s="10"/>
      <c r="O12" s="10"/>
      <c r="P12" s="10"/>
      <c r="Q12" s="10"/>
    </row>
    <row r="13" spans="1:17" x14ac:dyDescent="0.2">
      <c r="A13" s="10"/>
      <c r="B13" s="10"/>
      <c r="C13" s="10"/>
      <c r="D13" s="10"/>
      <c r="E13" s="10"/>
      <c r="F13" s="10"/>
      <c r="G13" s="10"/>
      <c r="H13" s="10"/>
      <c r="I13" s="10"/>
      <c r="J13" s="10"/>
      <c r="K13" s="10"/>
      <c r="L13" s="10"/>
      <c r="M13" s="10"/>
      <c r="N13" s="10"/>
      <c r="O13" s="10"/>
      <c r="P13" s="10"/>
      <c r="Q13" s="10"/>
    </row>
    <row r="14" spans="1:17" x14ac:dyDescent="0.2">
      <c r="A14" s="10"/>
      <c r="B14" s="10"/>
      <c r="C14" s="10"/>
      <c r="D14" s="10"/>
      <c r="E14" s="10"/>
      <c r="F14" s="10"/>
      <c r="G14" s="10"/>
      <c r="H14" s="10"/>
      <c r="I14" s="10"/>
      <c r="J14" s="10"/>
      <c r="K14" s="10"/>
      <c r="L14" s="10"/>
      <c r="M14" s="10"/>
      <c r="N14" s="10"/>
      <c r="O14" s="10"/>
      <c r="P14" s="10"/>
      <c r="Q14" s="10"/>
    </row>
    <row r="15" spans="1:17" x14ac:dyDescent="0.2">
      <c r="A15" s="10"/>
      <c r="B15" s="10"/>
      <c r="C15" s="10"/>
      <c r="D15" s="10"/>
      <c r="E15" s="10"/>
      <c r="F15" s="10"/>
      <c r="G15" s="10"/>
      <c r="H15" s="10"/>
      <c r="I15" s="10"/>
      <c r="J15" s="10"/>
      <c r="K15" s="10"/>
      <c r="L15" s="10"/>
      <c r="M15" s="10"/>
      <c r="N15" s="10"/>
      <c r="O15" s="10"/>
      <c r="P15" s="10"/>
      <c r="Q15" s="10"/>
    </row>
    <row r="16" spans="1:17" ht="15" customHeight="1" x14ac:dyDescent="0.2">
      <c r="A16" s="10"/>
      <c r="B16" s="10"/>
      <c r="C16" s="10"/>
      <c r="D16" s="10"/>
      <c r="E16" s="10"/>
      <c r="F16" s="10"/>
      <c r="G16" s="10"/>
      <c r="H16" s="10"/>
      <c r="I16" s="10"/>
      <c r="J16" s="10"/>
      <c r="K16" s="10"/>
      <c r="L16" s="10"/>
      <c r="M16" s="10"/>
      <c r="N16" s="10"/>
      <c r="O16" s="10"/>
      <c r="P16" s="10"/>
      <c r="Q16" s="10"/>
    </row>
    <row r="17" spans="1:22" ht="15" customHeight="1" x14ac:dyDescent="0.2">
      <c r="A17" s="10"/>
      <c r="B17" s="10"/>
      <c r="C17" s="10"/>
      <c r="D17" s="10"/>
      <c r="E17" s="10"/>
      <c r="F17" s="10"/>
      <c r="G17" s="10"/>
      <c r="H17" s="10"/>
      <c r="I17" s="10"/>
      <c r="J17" s="10"/>
      <c r="K17" s="10"/>
      <c r="L17" s="10"/>
      <c r="M17" s="10"/>
      <c r="N17" s="10"/>
      <c r="O17" s="10"/>
      <c r="P17" s="10"/>
      <c r="Q17" s="10"/>
    </row>
    <row r="18" spans="1:22" ht="15" customHeight="1" x14ac:dyDescent="0.2">
      <c r="A18" s="10"/>
      <c r="B18" s="10"/>
      <c r="C18" s="10"/>
      <c r="D18" s="10"/>
      <c r="E18" s="10"/>
      <c r="F18" s="10"/>
      <c r="G18" s="10"/>
      <c r="H18" s="10"/>
      <c r="I18" s="10"/>
      <c r="J18" s="10"/>
      <c r="K18" s="10"/>
      <c r="L18" s="10"/>
      <c r="M18" s="10"/>
      <c r="N18" s="10"/>
      <c r="O18" s="10"/>
      <c r="P18" s="10"/>
      <c r="Q18" s="10"/>
    </row>
    <row r="19" spans="1:22" ht="15" customHeight="1" x14ac:dyDescent="0.2">
      <c r="A19" s="10"/>
      <c r="B19" s="10"/>
      <c r="C19" s="10"/>
      <c r="D19" s="10"/>
      <c r="E19" s="10"/>
      <c r="F19" s="10"/>
      <c r="G19" s="10"/>
      <c r="H19" s="10"/>
      <c r="I19" s="10"/>
      <c r="J19" s="10"/>
      <c r="K19" s="10"/>
      <c r="L19" s="10"/>
      <c r="M19" s="10"/>
      <c r="N19" s="33"/>
      <c r="O19" s="33"/>
      <c r="P19" s="33"/>
      <c r="Q19" s="33"/>
    </row>
    <row r="20" spans="1:22" ht="15" customHeight="1" x14ac:dyDescent="0.2">
      <c r="A20" s="10"/>
      <c r="B20" s="10"/>
      <c r="C20" s="10"/>
      <c r="D20" s="10"/>
      <c r="E20" s="10"/>
      <c r="F20" s="10"/>
      <c r="G20" s="10"/>
      <c r="H20" s="10"/>
      <c r="I20" s="10"/>
      <c r="J20" s="10"/>
      <c r="K20" s="10"/>
      <c r="L20" s="10"/>
      <c r="M20" s="10"/>
      <c r="N20" s="33"/>
      <c r="O20" s="33"/>
      <c r="P20" s="33"/>
      <c r="Q20" s="33"/>
    </row>
    <row r="21" spans="1:22" ht="15" customHeight="1" x14ac:dyDescent="0.2">
      <c r="A21" s="10"/>
      <c r="B21" s="10"/>
      <c r="C21" s="10"/>
      <c r="D21" s="10"/>
      <c r="E21" s="10"/>
      <c r="F21" s="10"/>
      <c r="G21" s="10"/>
      <c r="H21" s="10"/>
      <c r="I21" s="10"/>
      <c r="J21" s="10"/>
      <c r="K21" s="10"/>
      <c r="L21" s="10"/>
      <c r="M21" s="13"/>
      <c r="N21" s="13"/>
      <c r="O21" s="13"/>
      <c r="P21" s="13"/>
      <c r="Q21" s="33"/>
    </row>
    <row r="22" spans="1:22" ht="15" customHeight="1" x14ac:dyDescent="0.2">
      <c r="A22" s="10"/>
      <c r="B22" s="10"/>
      <c r="C22" s="10"/>
      <c r="D22" s="10"/>
      <c r="E22" s="10"/>
      <c r="F22" s="10"/>
      <c r="G22" s="10"/>
      <c r="H22" s="10"/>
      <c r="I22" s="10"/>
      <c r="J22" s="10"/>
      <c r="K22" s="10"/>
      <c r="L22" s="10"/>
      <c r="M22" s="13"/>
      <c r="N22" s="13"/>
      <c r="O22" s="13"/>
      <c r="P22" s="13"/>
      <c r="Q22" s="33"/>
    </row>
    <row r="23" spans="1:22" ht="15" customHeight="1" x14ac:dyDescent="0.2">
      <c r="A23" s="10"/>
      <c r="B23" s="10"/>
      <c r="C23" s="10"/>
      <c r="D23" s="10"/>
      <c r="E23" s="10"/>
      <c r="F23" s="10"/>
      <c r="G23" s="10"/>
      <c r="H23" s="10"/>
      <c r="I23" s="10"/>
      <c r="J23" s="10"/>
      <c r="K23" s="10"/>
      <c r="L23" s="10"/>
      <c r="M23" s="13"/>
      <c r="N23" s="13"/>
      <c r="O23" s="13"/>
      <c r="P23" s="13"/>
      <c r="Q23" s="31"/>
      <c r="V23" s="32"/>
    </row>
    <row r="24" spans="1:22" ht="15" customHeight="1" x14ac:dyDescent="0.2">
      <c r="A24" s="10"/>
      <c r="B24" s="10"/>
      <c r="C24" s="10"/>
      <c r="D24" s="10"/>
      <c r="E24" s="10"/>
      <c r="F24" s="10"/>
      <c r="G24" s="10"/>
      <c r="H24" s="10"/>
      <c r="I24" s="10"/>
      <c r="J24" s="10"/>
      <c r="K24" s="10"/>
      <c r="L24" s="10"/>
      <c r="M24" s="13"/>
      <c r="N24" s="13"/>
      <c r="O24" s="13"/>
      <c r="P24" s="13"/>
      <c r="Q24" s="31"/>
      <c r="V24" s="32"/>
    </row>
    <row r="25" spans="1:22" ht="15" customHeight="1" x14ac:dyDescent="0.2">
      <c r="A25" s="10"/>
      <c r="B25" s="10"/>
      <c r="C25" s="10"/>
      <c r="D25" s="10"/>
      <c r="E25" s="10"/>
      <c r="F25" s="10"/>
      <c r="G25" s="10"/>
      <c r="H25" s="10"/>
      <c r="I25" s="10"/>
      <c r="J25" s="10"/>
      <c r="K25" s="10"/>
      <c r="L25" s="30"/>
      <c r="M25" s="13"/>
      <c r="N25" s="13"/>
      <c r="O25" s="13"/>
      <c r="P25" s="13"/>
      <c r="Q25" s="31"/>
    </row>
    <row r="26" spans="1:22" ht="15" customHeight="1" x14ac:dyDescent="0.2">
      <c r="A26" s="10"/>
      <c r="B26" s="10"/>
      <c r="C26" s="10"/>
      <c r="D26" s="10"/>
      <c r="E26" s="10"/>
      <c r="F26" s="10"/>
      <c r="G26" s="10"/>
      <c r="H26" s="10"/>
      <c r="I26" s="10"/>
      <c r="J26" s="10"/>
      <c r="K26" s="10"/>
      <c r="L26" s="49" t="str">
        <f>Summary!B26</f>
        <v>Moderate</v>
      </c>
      <c r="M26" s="49"/>
      <c r="N26" s="49"/>
      <c r="O26" s="49"/>
      <c r="P26" s="49"/>
      <c r="Q26" s="34"/>
    </row>
    <row r="27" spans="1:22" ht="15" customHeight="1" x14ac:dyDescent="0.2">
      <c r="A27" s="10"/>
      <c r="B27" s="10"/>
      <c r="C27" s="10"/>
      <c r="D27" s="10"/>
      <c r="E27" s="10"/>
      <c r="F27" s="10"/>
      <c r="G27" s="10"/>
      <c r="H27" s="10"/>
      <c r="I27" s="10"/>
      <c r="J27" s="10"/>
      <c r="K27" s="10"/>
      <c r="L27" s="49"/>
      <c r="M27" s="49"/>
      <c r="N27" s="49"/>
      <c r="O27" s="49"/>
      <c r="P27" s="49"/>
      <c r="Q27" s="34"/>
    </row>
    <row r="28" spans="1:22" ht="15" customHeight="1" x14ac:dyDescent="0.2">
      <c r="A28" s="10"/>
      <c r="B28" s="10"/>
      <c r="C28" s="10"/>
      <c r="D28" s="10"/>
      <c r="E28" s="10"/>
      <c r="F28" s="10"/>
      <c r="G28" s="10"/>
      <c r="H28" s="10"/>
      <c r="I28" s="10"/>
      <c r="J28" s="10"/>
      <c r="K28" s="10"/>
      <c r="L28" s="49"/>
      <c r="M28" s="49"/>
      <c r="N28" s="49"/>
      <c r="O28" s="49"/>
      <c r="P28" s="49"/>
      <c r="Q28" s="34"/>
    </row>
    <row r="29" spans="1:22" ht="15" customHeight="1" x14ac:dyDescent="0.2">
      <c r="A29" s="10"/>
      <c r="B29" s="10"/>
      <c r="C29" s="10"/>
      <c r="D29" s="10"/>
      <c r="E29" s="10"/>
      <c r="F29" s="10"/>
      <c r="G29" s="10"/>
      <c r="H29" s="10"/>
      <c r="I29" s="10"/>
      <c r="J29" s="10"/>
      <c r="K29" s="10"/>
      <c r="L29" s="50" t="str">
        <f>Summary!B27</f>
        <v xml:space="preserve">🌤️ </v>
      </c>
      <c r="M29" s="50"/>
      <c r="N29" s="50"/>
      <c r="O29" s="50"/>
      <c r="P29" s="50"/>
      <c r="Q29" s="29"/>
    </row>
    <row r="30" spans="1:22" ht="15" customHeight="1" x14ac:dyDescent="0.2">
      <c r="A30" s="10"/>
      <c r="B30" s="10"/>
      <c r="C30" s="10"/>
      <c r="D30" s="10"/>
      <c r="E30" s="10"/>
      <c r="F30" s="10"/>
      <c r="G30" s="10"/>
      <c r="H30" s="10"/>
      <c r="I30" s="10"/>
      <c r="J30" s="10"/>
      <c r="K30" s="10"/>
      <c r="L30" s="50"/>
      <c r="M30" s="50"/>
      <c r="N30" s="50"/>
      <c r="O30" s="50"/>
      <c r="P30" s="50"/>
      <c r="Q30" s="29"/>
    </row>
    <row r="31" spans="1:22" ht="15" customHeight="1" x14ac:dyDescent="0.2">
      <c r="A31" s="10"/>
      <c r="B31" s="10"/>
      <c r="C31" s="10"/>
      <c r="D31" s="10"/>
      <c r="E31" s="10"/>
      <c r="F31" s="10"/>
      <c r="G31" s="10"/>
      <c r="H31" s="10"/>
      <c r="I31" s="10"/>
      <c r="J31" s="10"/>
      <c r="K31" s="10"/>
      <c r="L31" s="50"/>
      <c r="M31" s="50"/>
      <c r="N31" s="50"/>
      <c r="O31" s="50"/>
      <c r="P31" s="50"/>
      <c r="Q31" s="29"/>
    </row>
    <row r="32" spans="1:22" ht="15" customHeight="1" x14ac:dyDescent="0.2">
      <c r="A32" s="10"/>
      <c r="B32" s="10"/>
      <c r="C32" s="10"/>
      <c r="D32" s="10"/>
      <c r="E32" s="10"/>
      <c r="F32" s="10"/>
      <c r="G32" s="10"/>
      <c r="H32" s="10"/>
      <c r="I32" s="10"/>
      <c r="J32" s="10"/>
      <c r="K32" s="10"/>
      <c r="L32" s="50"/>
      <c r="M32" s="50"/>
      <c r="N32" s="50"/>
      <c r="O32" s="50"/>
      <c r="P32" s="50"/>
      <c r="Q32" s="29"/>
    </row>
    <row r="33" spans="1:17" ht="15" customHeight="1" x14ac:dyDescent="0.2">
      <c r="A33" s="13"/>
      <c r="B33" s="13"/>
      <c r="C33" s="13"/>
      <c r="D33" s="13"/>
      <c r="E33" s="13"/>
      <c r="F33" s="13"/>
      <c r="G33" s="13"/>
      <c r="H33" s="13"/>
      <c r="I33" s="13"/>
      <c r="J33" s="13"/>
      <c r="K33" s="13"/>
      <c r="L33" s="50"/>
      <c r="M33" s="50"/>
      <c r="N33" s="50"/>
      <c r="O33" s="50"/>
      <c r="P33" s="50"/>
      <c r="Q33" s="13"/>
    </row>
    <row r="34" spans="1:17" ht="15" customHeight="1" x14ac:dyDescent="0.2">
      <c r="A34" s="13"/>
      <c r="B34" s="13"/>
      <c r="C34" s="13"/>
      <c r="D34" s="13"/>
      <c r="E34" s="13"/>
      <c r="F34" s="13"/>
      <c r="G34" s="13"/>
      <c r="H34" s="13"/>
      <c r="I34" s="13"/>
      <c r="J34" s="13"/>
      <c r="K34" s="13"/>
      <c r="L34" s="50"/>
      <c r="M34" s="50"/>
      <c r="N34" s="50"/>
      <c r="O34" s="50"/>
      <c r="P34" s="50"/>
      <c r="Q34" s="13"/>
    </row>
    <row r="35" spans="1:17" ht="15" customHeight="1" x14ac:dyDescent="0.2">
      <c r="A35" s="13"/>
      <c r="B35" s="13"/>
      <c r="C35" s="13"/>
      <c r="D35" s="13"/>
      <c r="E35" s="13"/>
      <c r="F35" s="13"/>
      <c r="G35" s="13"/>
      <c r="H35" s="13"/>
      <c r="I35" s="13"/>
      <c r="J35" s="13"/>
      <c r="K35" s="13"/>
      <c r="L35" s="50"/>
      <c r="M35" s="50"/>
      <c r="N35" s="50"/>
      <c r="O35" s="50"/>
      <c r="P35" s="50"/>
      <c r="Q35" s="13"/>
    </row>
    <row r="36" spans="1:17" ht="15" customHeight="1" x14ac:dyDescent="0.2">
      <c r="A36" s="13"/>
      <c r="B36" s="13"/>
      <c r="C36" s="13"/>
      <c r="D36" s="13"/>
      <c r="E36" s="13"/>
      <c r="F36" s="13"/>
      <c r="G36" s="13"/>
      <c r="H36" s="13"/>
      <c r="I36" s="13"/>
      <c r="J36" s="13"/>
      <c r="K36" s="13"/>
      <c r="L36" s="50"/>
      <c r="M36" s="50"/>
      <c r="N36" s="50"/>
      <c r="O36" s="50"/>
      <c r="P36" s="50"/>
      <c r="Q36" s="13"/>
    </row>
    <row r="37" spans="1:17" ht="15" customHeight="1" x14ac:dyDescent="0.2">
      <c r="A37" s="13"/>
      <c r="B37" s="13"/>
      <c r="C37" s="13"/>
      <c r="D37" s="13"/>
      <c r="E37" s="13"/>
      <c r="F37" s="13"/>
      <c r="G37" s="13"/>
      <c r="H37" s="13"/>
      <c r="I37" s="13"/>
      <c r="J37" s="13"/>
      <c r="K37" s="13"/>
      <c r="L37" s="50"/>
      <c r="M37" s="50"/>
      <c r="N37" s="50"/>
      <c r="O37" s="50"/>
      <c r="P37" s="50"/>
      <c r="Q37" s="13"/>
    </row>
    <row r="38" spans="1:17" ht="15" customHeight="1" x14ac:dyDescent="0.2">
      <c r="A38" s="13"/>
      <c r="B38" s="13"/>
      <c r="C38" s="13"/>
      <c r="D38" s="13"/>
      <c r="E38" s="13"/>
      <c r="F38" s="13"/>
      <c r="G38" s="13"/>
      <c r="H38" s="13"/>
      <c r="I38" s="13"/>
      <c r="J38" s="13"/>
      <c r="K38" s="13"/>
      <c r="L38" s="50"/>
      <c r="M38" s="50"/>
      <c r="N38" s="50"/>
      <c r="O38" s="50"/>
      <c r="P38" s="50"/>
      <c r="Q38" s="13"/>
    </row>
    <row r="39" spans="1:17" x14ac:dyDescent="0.2">
      <c r="A39" s="13"/>
      <c r="B39" s="13"/>
      <c r="C39" s="13"/>
      <c r="D39" s="13"/>
      <c r="E39" s="13"/>
      <c r="F39" s="13"/>
      <c r="G39" s="13"/>
      <c r="H39" s="13"/>
      <c r="I39" s="13"/>
      <c r="J39" s="13"/>
      <c r="K39" s="13"/>
      <c r="L39" s="13"/>
      <c r="M39" s="13"/>
      <c r="N39" s="13"/>
      <c r="O39" s="13"/>
      <c r="P39" s="13"/>
      <c r="Q39" s="13"/>
    </row>
    <row r="40" spans="1:17" x14ac:dyDescent="0.2">
      <c r="A40" s="13"/>
      <c r="B40" s="13"/>
      <c r="C40" s="13"/>
      <c r="D40" s="13"/>
      <c r="E40" s="13"/>
      <c r="F40" s="13"/>
      <c r="G40" s="13"/>
      <c r="H40" s="13"/>
      <c r="I40" s="13"/>
      <c r="J40" s="13"/>
      <c r="K40" s="13"/>
      <c r="L40" s="13"/>
      <c r="M40" s="13"/>
      <c r="N40" s="13"/>
      <c r="O40" s="13"/>
      <c r="P40" s="13"/>
      <c r="Q40" s="13"/>
    </row>
  </sheetData>
  <mergeCells count="2">
    <mergeCell ref="L26:P28"/>
    <mergeCell ref="L29:P38"/>
  </mergeCells>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A714885-2A38-6D43-B99F-C0411259DFCB}">
  <dimension ref="A1:D11"/>
  <sheetViews>
    <sheetView workbookViewId="0">
      <selection activeCell="B18" sqref="B18"/>
    </sheetView>
  </sheetViews>
  <sheetFormatPr baseColWidth="10" defaultRowHeight="15" x14ac:dyDescent="0.2"/>
  <cols>
    <col min="1" max="2" width="23" customWidth="1"/>
    <col min="3" max="3" width="85.6640625" bestFit="1" customWidth="1"/>
    <col min="4" max="4" width="56.6640625" bestFit="1" customWidth="1"/>
  </cols>
  <sheetData>
    <row r="1" spans="1:4" ht="32" x14ac:dyDescent="0.4">
      <c r="A1" s="41" t="s">
        <v>177</v>
      </c>
      <c r="B1" s="41"/>
    </row>
    <row r="4" spans="1:4" ht="19" x14ac:dyDescent="0.25">
      <c r="A4" s="42" t="s">
        <v>190</v>
      </c>
      <c r="B4" s="46" t="s">
        <v>191</v>
      </c>
      <c r="C4" s="42"/>
      <c r="D4" s="42"/>
    </row>
    <row r="5" spans="1:4" ht="19" x14ac:dyDescent="0.25">
      <c r="A5" s="42"/>
      <c r="B5" s="42"/>
      <c r="C5" s="42"/>
      <c r="D5" s="42"/>
    </row>
    <row r="6" spans="1:4" ht="19" x14ac:dyDescent="0.25">
      <c r="A6" s="42"/>
      <c r="B6" s="42"/>
      <c r="C6" s="42"/>
      <c r="D6" s="42"/>
    </row>
    <row r="7" spans="1:4" ht="19" x14ac:dyDescent="0.25">
      <c r="A7" s="45" t="s">
        <v>175</v>
      </c>
      <c r="B7" s="45" t="s">
        <v>186</v>
      </c>
      <c r="C7" s="45" t="s">
        <v>174</v>
      </c>
      <c r="D7" s="45" t="s">
        <v>180</v>
      </c>
    </row>
    <row r="8" spans="1:4" ht="19" x14ac:dyDescent="0.25">
      <c r="A8" s="43" t="s">
        <v>159</v>
      </c>
      <c r="B8" s="43" t="s">
        <v>187</v>
      </c>
      <c r="C8" s="43" t="s">
        <v>176</v>
      </c>
      <c r="D8" s="44" t="s">
        <v>181</v>
      </c>
    </row>
    <row r="9" spans="1:4" ht="19" x14ac:dyDescent="0.25">
      <c r="A9" s="43" t="s">
        <v>158</v>
      </c>
      <c r="B9" s="43" t="s">
        <v>187</v>
      </c>
      <c r="C9" s="43" t="s">
        <v>183</v>
      </c>
      <c r="D9" s="44" t="s">
        <v>182</v>
      </c>
    </row>
    <row r="10" spans="1:4" ht="19" x14ac:dyDescent="0.25">
      <c r="A10" s="43" t="s">
        <v>173</v>
      </c>
      <c r="B10" s="43" t="s">
        <v>188</v>
      </c>
      <c r="C10" s="43" t="s">
        <v>184</v>
      </c>
      <c r="D10" s="44" t="s">
        <v>189</v>
      </c>
    </row>
    <row r="11" spans="1:4" ht="19" x14ac:dyDescent="0.25">
      <c r="A11" s="43" t="s">
        <v>178</v>
      </c>
      <c r="B11" s="43" t="s">
        <v>187</v>
      </c>
      <c r="C11" s="43" t="s">
        <v>185</v>
      </c>
      <c r="D11" s="44" t="s">
        <v>179</v>
      </c>
    </row>
  </sheetData>
  <hyperlinks>
    <hyperlink ref="D9" r:id="rId1" display="https://www.kaggle.com/datasets/kabhishm/united-states-crime-rates-by-city-population" xr:uid="{662128BD-51E7-C042-A0C9-0EC9ABBDB270}"/>
    <hyperlink ref="D8" r:id="rId2" display="https://www.kaggle.com/datasets/lukkardata/cost-of-living-missouri-economic-research" xr:uid="{2F97A390-93C4-BE42-A92A-7EF576F6F0F3}"/>
    <hyperlink ref="D10" r:id="rId3" tooltip="https://www.currentresults.com/weather/us/weather-averages-index.php" display="https://www.currentresults.com/Weather/US/weather-averages-index.php" xr:uid="{1D347097-AF65-D147-AF9C-6067E8CF3039}"/>
    <hyperlink ref="D11" r:id="rId4" tooltip="https://www.kaggle.com/datasets/sergejnuss/united-states-cities-database" xr:uid="{96E833EE-D1C8-4147-B4BB-77827965F9EE}"/>
    <hyperlink ref="B4" r:id="rId5" xr:uid="{6B8420C9-88B7-2D45-97E5-53422E40C8C4}"/>
  </hyperlink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AE9F5C-AD41-BD49-A29D-F6E08EF17857}">
  <sheetPr codeName="Sheet9"/>
  <dimension ref="A1:F51"/>
  <sheetViews>
    <sheetView workbookViewId="0">
      <selection activeCell="B26" sqref="B26"/>
    </sheetView>
  </sheetViews>
  <sheetFormatPr baseColWidth="10" defaultColWidth="11" defaultRowHeight="16" x14ac:dyDescent="0.2"/>
  <cols>
    <col min="1" max="16384" width="11" style="36"/>
  </cols>
  <sheetData>
    <row r="1" spans="1:6" x14ac:dyDescent="0.2">
      <c r="A1" s="36" t="s">
        <v>1</v>
      </c>
      <c r="B1" s="36" t="s">
        <v>138</v>
      </c>
      <c r="C1" s="36" t="s">
        <v>137</v>
      </c>
      <c r="D1" s="36" t="s">
        <v>136</v>
      </c>
      <c r="E1" s="36" t="s">
        <v>63</v>
      </c>
      <c r="F1" s="36" t="s">
        <v>0</v>
      </c>
    </row>
    <row r="2" spans="1:6" x14ac:dyDescent="0.2">
      <c r="A2" s="36" t="s">
        <v>82</v>
      </c>
      <c r="B2" s="36">
        <v>13.2</v>
      </c>
      <c r="C2" s="36">
        <v>236</v>
      </c>
      <c r="D2" s="37">
        <v>21.2</v>
      </c>
      <c r="E2" s="37">
        <f t="shared" ref="E2:E33" si="0">SUM(B2:D2)</f>
        <v>270.39999999999998</v>
      </c>
      <c r="F2" s="36">
        <v>36</v>
      </c>
    </row>
    <row r="3" spans="1:6" x14ac:dyDescent="0.2">
      <c r="A3" s="36" t="s">
        <v>83</v>
      </c>
      <c r="B3" s="36">
        <v>10</v>
      </c>
      <c r="C3" s="36">
        <v>263</v>
      </c>
      <c r="D3" s="37">
        <v>44.5</v>
      </c>
      <c r="E3" s="37">
        <f t="shared" si="0"/>
        <v>317.5</v>
      </c>
      <c r="F3" s="36">
        <v>44</v>
      </c>
    </row>
    <row r="4" spans="1:6" x14ac:dyDescent="0.2">
      <c r="A4" s="36" t="s">
        <v>84</v>
      </c>
      <c r="B4" s="36">
        <v>8.1</v>
      </c>
      <c r="C4" s="36">
        <v>294</v>
      </c>
      <c r="D4" s="37">
        <v>31</v>
      </c>
      <c r="E4" s="37">
        <f t="shared" si="0"/>
        <v>333.1</v>
      </c>
      <c r="F4" s="36">
        <v>47</v>
      </c>
    </row>
    <row r="5" spans="1:6" x14ac:dyDescent="0.2">
      <c r="A5" s="36" t="s">
        <v>85</v>
      </c>
      <c r="B5" s="36">
        <v>8.8000000000000007</v>
      </c>
      <c r="C5" s="36">
        <v>190</v>
      </c>
      <c r="D5" s="37">
        <v>19.5</v>
      </c>
      <c r="E5" s="37">
        <f t="shared" si="0"/>
        <v>218.3</v>
      </c>
      <c r="F5" s="36">
        <v>30</v>
      </c>
    </row>
    <row r="6" spans="1:6" x14ac:dyDescent="0.2">
      <c r="A6" s="36" t="s">
        <v>86</v>
      </c>
      <c r="B6" s="36">
        <v>9</v>
      </c>
      <c r="C6" s="36">
        <v>276</v>
      </c>
      <c r="D6" s="37">
        <v>40.6</v>
      </c>
      <c r="E6" s="37">
        <f t="shared" si="0"/>
        <v>325.60000000000002</v>
      </c>
      <c r="F6" s="36">
        <v>45</v>
      </c>
    </row>
    <row r="7" spans="1:6" x14ac:dyDescent="0.2">
      <c r="A7" s="36" t="s">
        <v>87</v>
      </c>
      <c r="B7" s="36">
        <v>7.9</v>
      </c>
      <c r="C7" s="36">
        <v>204</v>
      </c>
      <c r="D7" s="37">
        <v>38.700000000000003</v>
      </c>
      <c r="E7" s="37">
        <f t="shared" si="0"/>
        <v>250.60000000000002</v>
      </c>
      <c r="F7" s="36">
        <v>33</v>
      </c>
    </row>
    <row r="8" spans="1:6" x14ac:dyDescent="0.2">
      <c r="A8" s="36" t="s">
        <v>88</v>
      </c>
      <c r="B8" s="36">
        <v>3.3</v>
      </c>
      <c r="C8" s="36">
        <v>110</v>
      </c>
      <c r="D8" s="37">
        <v>11.1</v>
      </c>
      <c r="E8" s="37">
        <f t="shared" si="0"/>
        <v>124.39999999999999</v>
      </c>
      <c r="F8" s="36">
        <v>12</v>
      </c>
    </row>
    <row r="9" spans="1:6" x14ac:dyDescent="0.2">
      <c r="A9" s="36" t="s">
        <v>89</v>
      </c>
      <c r="B9" s="36">
        <v>5.9</v>
      </c>
      <c r="C9" s="36">
        <v>238</v>
      </c>
      <c r="D9" s="37">
        <v>15.8</v>
      </c>
      <c r="E9" s="37">
        <f t="shared" si="0"/>
        <v>259.7</v>
      </c>
      <c r="F9" s="36">
        <v>35</v>
      </c>
    </row>
    <row r="10" spans="1:6" x14ac:dyDescent="0.2">
      <c r="A10" s="36" t="s">
        <v>90</v>
      </c>
      <c r="B10" s="36">
        <v>15.4</v>
      </c>
      <c r="C10" s="36">
        <v>335</v>
      </c>
      <c r="D10" s="37">
        <v>31.9</v>
      </c>
      <c r="E10" s="37">
        <f t="shared" si="0"/>
        <v>382.29999999999995</v>
      </c>
      <c r="F10" s="36">
        <v>50</v>
      </c>
    </row>
    <row r="11" spans="1:6" x14ac:dyDescent="0.2">
      <c r="A11" s="36" t="s">
        <v>91</v>
      </c>
      <c r="B11" s="36">
        <v>17.399999999999999</v>
      </c>
      <c r="C11" s="36">
        <v>211</v>
      </c>
      <c r="D11" s="37">
        <v>25.8</v>
      </c>
      <c r="E11" s="37">
        <f t="shared" si="0"/>
        <v>254.20000000000002</v>
      </c>
      <c r="F11" s="36">
        <v>34</v>
      </c>
    </row>
    <row r="12" spans="1:6" x14ac:dyDescent="0.2">
      <c r="A12" s="36" t="s">
        <v>92</v>
      </c>
      <c r="B12" s="36">
        <v>5.3</v>
      </c>
      <c r="C12" s="36">
        <v>46</v>
      </c>
      <c r="D12" s="37">
        <v>20.2</v>
      </c>
      <c r="E12" s="37">
        <f t="shared" si="0"/>
        <v>71.5</v>
      </c>
      <c r="F12" s="36">
        <v>6</v>
      </c>
    </row>
    <row r="13" spans="1:6" x14ac:dyDescent="0.2">
      <c r="A13" s="36" t="s">
        <v>93</v>
      </c>
      <c r="B13" s="36">
        <v>2.6</v>
      </c>
      <c r="C13" s="36">
        <v>120</v>
      </c>
      <c r="D13" s="37">
        <v>14.2</v>
      </c>
      <c r="E13" s="37">
        <f t="shared" si="0"/>
        <v>136.79999999999998</v>
      </c>
      <c r="F13" s="36">
        <v>16</v>
      </c>
    </row>
    <row r="14" spans="1:6" x14ac:dyDescent="0.2">
      <c r="A14" s="36" t="s">
        <v>94</v>
      </c>
      <c r="B14" s="36">
        <v>10.4</v>
      </c>
      <c r="C14" s="36">
        <v>249</v>
      </c>
      <c r="D14" s="37">
        <v>24</v>
      </c>
      <c r="E14" s="37">
        <f t="shared" si="0"/>
        <v>283.39999999999998</v>
      </c>
      <c r="F14" s="36">
        <v>37</v>
      </c>
    </row>
    <row r="15" spans="1:6" x14ac:dyDescent="0.2">
      <c r="A15" s="36" t="s">
        <v>95</v>
      </c>
      <c r="B15" s="36">
        <v>7.2</v>
      </c>
      <c r="C15" s="36">
        <v>113</v>
      </c>
      <c r="D15" s="37">
        <v>21</v>
      </c>
      <c r="E15" s="37">
        <f t="shared" si="0"/>
        <v>141.19999999999999</v>
      </c>
      <c r="F15" s="36">
        <v>18</v>
      </c>
    </row>
    <row r="16" spans="1:6" x14ac:dyDescent="0.2">
      <c r="A16" s="36" t="s">
        <v>96</v>
      </c>
      <c r="B16" s="36">
        <v>2.2000000000000002</v>
      </c>
      <c r="C16" s="36">
        <v>56</v>
      </c>
      <c r="D16" s="37">
        <v>11.3</v>
      </c>
      <c r="E16" s="37">
        <f t="shared" si="0"/>
        <v>69.5</v>
      </c>
      <c r="F16" s="36">
        <v>5</v>
      </c>
    </row>
    <row r="17" spans="1:6" x14ac:dyDescent="0.2">
      <c r="A17" s="36" t="s">
        <v>97</v>
      </c>
      <c r="B17" s="36">
        <v>6</v>
      </c>
      <c r="C17" s="36">
        <v>115</v>
      </c>
      <c r="D17" s="37">
        <v>18</v>
      </c>
      <c r="E17" s="37">
        <f t="shared" si="0"/>
        <v>139</v>
      </c>
      <c r="F17" s="36">
        <v>17</v>
      </c>
    </row>
    <row r="18" spans="1:6" x14ac:dyDescent="0.2">
      <c r="A18" s="36" t="s">
        <v>98</v>
      </c>
      <c r="B18" s="36">
        <v>9.6999999999999993</v>
      </c>
      <c r="C18" s="36">
        <v>109</v>
      </c>
      <c r="D18" s="37">
        <v>16.3</v>
      </c>
      <c r="E18" s="37">
        <f t="shared" si="0"/>
        <v>135</v>
      </c>
      <c r="F18" s="36">
        <v>15</v>
      </c>
    </row>
    <row r="19" spans="1:6" x14ac:dyDescent="0.2">
      <c r="A19" s="36" t="s">
        <v>99</v>
      </c>
      <c r="B19" s="36">
        <v>15.4</v>
      </c>
      <c r="C19" s="36">
        <v>249</v>
      </c>
      <c r="D19" s="37">
        <v>22.2</v>
      </c>
      <c r="E19" s="37">
        <f t="shared" si="0"/>
        <v>286.59999999999997</v>
      </c>
      <c r="F19" s="36">
        <v>38</v>
      </c>
    </row>
    <row r="20" spans="1:6" x14ac:dyDescent="0.2">
      <c r="A20" s="36" t="s">
        <v>100</v>
      </c>
      <c r="B20" s="36">
        <v>2.1</v>
      </c>
      <c r="C20" s="36">
        <v>83</v>
      </c>
      <c r="D20" s="37">
        <v>7.8</v>
      </c>
      <c r="E20" s="37">
        <f t="shared" si="0"/>
        <v>92.899999999999991</v>
      </c>
      <c r="F20" s="36">
        <v>8</v>
      </c>
    </row>
    <row r="21" spans="1:6" x14ac:dyDescent="0.2">
      <c r="A21" s="36" t="s">
        <v>101</v>
      </c>
      <c r="B21" s="36">
        <v>11.3</v>
      </c>
      <c r="C21" s="36">
        <v>300</v>
      </c>
      <c r="D21" s="37">
        <v>27.8</v>
      </c>
      <c r="E21" s="37">
        <f t="shared" si="0"/>
        <v>339.1</v>
      </c>
      <c r="F21" s="36">
        <v>48</v>
      </c>
    </row>
    <row r="22" spans="1:6" x14ac:dyDescent="0.2">
      <c r="A22" s="36" t="s">
        <v>102</v>
      </c>
      <c r="B22" s="36">
        <v>4.4000000000000004</v>
      </c>
      <c r="C22" s="36">
        <v>149</v>
      </c>
      <c r="D22" s="37">
        <v>16.3</v>
      </c>
      <c r="E22" s="37">
        <f t="shared" si="0"/>
        <v>169.70000000000002</v>
      </c>
      <c r="F22" s="36">
        <v>21</v>
      </c>
    </row>
    <row r="23" spans="1:6" x14ac:dyDescent="0.2">
      <c r="A23" s="36" t="s">
        <v>103</v>
      </c>
      <c r="B23" s="36">
        <v>12.1</v>
      </c>
      <c r="C23" s="36">
        <v>255</v>
      </c>
      <c r="D23" s="37">
        <v>35.1</v>
      </c>
      <c r="E23" s="37">
        <f t="shared" si="0"/>
        <v>302.20000000000005</v>
      </c>
      <c r="F23" s="36">
        <v>41</v>
      </c>
    </row>
    <row r="24" spans="1:6" x14ac:dyDescent="0.2">
      <c r="A24" s="36" t="s">
        <v>104</v>
      </c>
      <c r="B24" s="36">
        <v>2.7</v>
      </c>
      <c r="C24" s="36">
        <v>72</v>
      </c>
      <c r="D24" s="37">
        <v>14.9</v>
      </c>
      <c r="E24" s="37">
        <f t="shared" si="0"/>
        <v>89.600000000000009</v>
      </c>
      <c r="F24" s="36">
        <v>7</v>
      </c>
    </row>
    <row r="25" spans="1:6" x14ac:dyDescent="0.2">
      <c r="A25" s="36" t="s">
        <v>105</v>
      </c>
      <c r="B25" s="36">
        <v>16.100000000000001</v>
      </c>
      <c r="C25" s="36">
        <v>259</v>
      </c>
      <c r="D25" s="37">
        <v>17.100000000000001</v>
      </c>
      <c r="E25" s="37">
        <f t="shared" si="0"/>
        <v>292.20000000000005</v>
      </c>
      <c r="F25" s="36">
        <v>40</v>
      </c>
    </row>
    <row r="26" spans="1:6" x14ac:dyDescent="0.2">
      <c r="A26" s="36" t="s">
        <v>106</v>
      </c>
      <c r="B26" s="36">
        <v>9</v>
      </c>
      <c r="C26" s="36">
        <v>178</v>
      </c>
      <c r="D26" s="37">
        <v>28.2</v>
      </c>
      <c r="E26" s="37">
        <f t="shared" si="0"/>
        <v>215.2</v>
      </c>
      <c r="F26" s="36">
        <v>29</v>
      </c>
    </row>
    <row r="27" spans="1:6" x14ac:dyDescent="0.2">
      <c r="A27" s="36" t="s">
        <v>107</v>
      </c>
      <c r="B27" s="36">
        <v>6</v>
      </c>
      <c r="C27" s="36">
        <v>109</v>
      </c>
      <c r="D27" s="37">
        <v>16.399999999999999</v>
      </c>
      <c r="E27" s="37">
        <f t="shared" si="0"/>
        <v>131.4</v>
      </c>
      <c r="F27" s="36">
        <v>14</v>
      </c>
    </row>
    <row r="28" spans="1:6" x14ac:dyDescent="0.2">
      <c r="A28" s="36" t="s">
        <v>108</v>
      </c>
      <c r="B28" s="36">
        <v>4.3</v>
      </c>
      <c r="C28" s="36">
        <v>102</v>
      </c>
      <c r="D28" s="37">
        <v>16.5</v>
      </c>
      <c r="E28" s="37">
        <f t="shared" si="0"/>
        <v>122.8</v>
      </c>
      <c r="F28" s="36">
        <v>11</v>
      </c>
    </row>
    <row r="29" spans="1:6" x14ac:dyDescent="0.2">
      <c r="A29" s="36" t="s">
        <v>109</v>
      </c>
      <c r="B29" s="36">
        <v>12.2</v>
      </c>
      <c r="C29" s="36">
        <v>252</v>
      </c>
      <c r="D29" s="37">
        <v>46</v>
      </c>
      <c r="E29" s="37">
        <f t="shared" si="0"/>
        <v>310.2</v>
      </c>
      <c r="F29" s="36">
        <v>42</v>
      </c>
    </row>
    <row r="30" spans="1:6" x14ac:dyDescent="0.2">
      <c r="A30" s="36" t="s">
        <v>110</v>
      </c>
      <c r="B30" s="36">
        <v>2.1</v>
      </c>
      <c r="C30" s="36">
        <v>57</v>
      </c>
      <c r="D30" s="37">
        <v>9.5</v>
      </c>
      <c r="E30" s="37">
        <f t="shared" si="0"/>
        <v>68.599999999999994</v>
      </c>
      <c r="F30" s="36">
        <v>4</v>
      </c>
    </row>
    <row r="31" spans="1:6" x14ac:dyDescent="0.2">
      <c r="A31" s="36" t="s">
        <v>111</v>
      </c>
      <c r="B31" s="36">
        <v>7.4</v>
      </c>
      <c r="C31" s="36">
        <v>159</v>
      </c>
      <c r="D31" s="37">
        <v>18.8</v>
      </c>
      <c r="E31" s="37">
        <f t="shared" si="0"/>
        <v>185.20000000000002</v>
      </c>
      <c r="F31" s="36">
        <v>26</v>
      </c>
    </row>
    <row r="32" spans="1:6" x14ac:dyDescent="0.2">
      <c r="A32" s="36" t="s">
        <v>112</v>
      </c>
      <c r="B32" s="36">
        <v>11.4</v>
      </c>
      <c r="C32" s="36">
        <v>285</v>
      </c>
      <c r="D32" s="37">
        <v>32.1</v>
      </c>
      <c r="E32" s="37">
        <f t="shared" si="0"/>
        <v>328.5</v>
      </c>
      <c r="F32" s="36">
        <v>46</v>
      </c>
    </row>
    <row r="33" spans="1:6" x14ac:dyDescent="0.2">
      <c r="A33" s="36" t="s">
        <v>113</v>
      </c>
      <c r="B33" s="36">
        <v>11.1</v>
      </c>
      <c r="C33" s="36">
        <v>254</v>
      </c>
      <c r="D33" s="37">
        <v>26.1</v>
      </c>
      <c r="E33" s="37">
        <f t="shared" si="0"/>
        <v>291.20000000000005</v>
      </c>
      <c r="F33" s="36">
        <v>39</v>
      </c>
    </row>
    <row r="34" spans="1:6" x14ac:dyDescent="0.2">
      <c r="A34" s="36" t="s">
        <v>114</v>
      </c>
      <c r="B34" s="36">
        <v>13</v>
      </c>
      <c r="C34" s="36">
        <v>337</v>
      </c>
      <c r="D34" s="37">
        <v>16.100000000000001</v>
      </c>
      <c r="E34" s="37">
        <f t="shared" ref="E34:E51" si="1">SUM(B34:D34)</f>
        <v>366.1</v>
      </c>
      <c r="F34" s="36">
        <v>49</v>
      </c>
    </row>
    <row r="35" spans="1:6" x14ac:dyDescent="0.2">
      <c r="A35" s="36" t="s">
        <v>115</v>
      </c>
      <c r="B35" s="36">
        <v>0.8</v>
      </c>
      <c r="C35" s="36">
        <v>45</v>
      </c>
      <c r="D35" s="37">
        <v>7.3</v>
      </c>
      <c r="E35" s="37">
        <f t="shared" si="1"/>
        <v>53.099999999999994</v>
      </c>
      <c r="F35" s="36">
        <v>1</v>
      </c>
    </row>
    <row r="36" spans="1:6" x14ac:dyDescent="0.2">
      <c r="A36" s="36" t="s">
        <v>116</v>
      </c>
      <c r="B36" s="36">
        <v>7.3</v>
      </c>
      <c r="C36" s="36">
        <v>120</v>
      </c>
      <c r="D36" s="37">
        <v>21.4</v>
      </c>
      <c r="E36" s="37">
        <f t="shared" si="1"/>
        <v>148.69999999999999</v>
      </c>
      <c r="F36" s="36">
        <v>20</v>
      </c>
    </row>
    <row r="37" spans="1:6" x14ac:dyDescent="0.2">
      <c r="A37" s="36" t="s">
        <v>117</v>
      </c>
      <c r="B37" s="36">
        <v>6.6</v>
      </c>
      <c r="C37" s="36">
        <v>151</v>
      </c>
      <c r="D37" s="37">
        <v>20</v>
      </c>
      <c r="E37" s="37">
        <f t="shared" si="1"/>
        <v>177.6</v>
      </c>
      <c r="F37" s="36">
        <v>23</v>
      </c>
    </row>
    <row r="38" spans="1:6" x14ac:dyDescent="0.2">
      <c r="A38" s="36" t="s">
        <v>118</v>
      </c>
      <c r="B38" s="36">
        <v>4.9000000000000004</v>
      </c>
      <c r="C38" s="36">
        <v>159</v>
      </c>
      <c r="D38" s="37">
        <v>29.3</v>
      </c>
      <c r="E38" s="37">
        <f t="shared" si="1"/>
        <v>193.20000000000002</v>
      </c>
      <c r="F38" s="36">
        <v>28</v>
      </c>
    </row>
    <row r="39" spans="1:6" x14ac:dyDescent="0.2">
      <c r="A39" s="36" t="s">
        <v>119</v>
      </c>
      <c r="B39" s="36">
        <v>6.3</v>
      </c>
      <c r="C39" s="36">
        <v>106</v>
      </c>
      <c r="D39" s="37">
        <v>14.9</v>
      </c>
      <c r="E39" s="37">
        <f t="shared" si="1"/>
        <v>127.2</v>
      </c>
      <c r="F39" s="36">
        <v>13</v>
      </c>
    </row>
    <row r="40" spans="1:6" x14ac:dyDescent="0.2">
      <c r="A40" s="36" t="s">
        <v>120</v>
      </c>
      <c r="B40" s="36">
        <v>3.4</v>
      </c>
      <c r="C40" s="36">
        <v>174</v>
      </c>
      <c r="D40" s="37">
        <v>8.3000000000000007</v>
      </c>
      <c r="E40" s="37">
        <f t="shared" si="1"/>
        <v>185.70000000000002</v>
      </c>
      <c r="F40" s="36">
        <v>27</v>
      </c>
    </row>
    <row r="41" spans="1:6" x14ac:dyDescent="0.2">
      <c r="A41" s="36" t="s">
        <v>121</v>
      </c>
      <c r="B41" s="36">
        <v>14.4</v>
      </c>
      <c r="C41" s="36">
        <v>279</v>
      </c>
      <c r="D41" s="37">
        <v>22.5</v>
      </c>
      <c r="E41" s="37">
        <f t="shared" si="1"/>
        <v>315.89999999999998</v>
      </c>
      <c r="F41" s="36">
        <v>43</v>
      </c>
    </row>
    <row r="42" spans="1:6" x14ac:dyDescent="0.2">
      <c r="A42" s="36" t="s">
        <v>122</v>
      </c>
      <c r="B42" s="36">
        <v>3.8</v>
      </c>
      <c r="C42" s="36">
        <v>86</v>
      </c>
      <c r="D42" s="37">
        <v>12.8</v>
      </c>
      <c r="E42" s="37">
        <f t="shared" si="1"/>
        <v>102.6</v>
      </c>
      <c r="F42" s="36">
        <v>10</v>
      </c>
    </row>
    <row r="43" spans="1:6" x14ac:dyDescent="0.2">
      <c r="A43" s="36" t="s">
        <v>123</v>
      </c>
      <c r="B43" s="36">
        <v>13.2</v>
      </c>
      <c r="C43" s="36">
        <v>188</v>
      </c>
      <c r="D43" s="37">
        <v>26.9</v>
      </c>
      <c r="E43" s="37">
        <f t="shared" si="1"/>
        <v>228.1</v>
      </c>
      <c r="F43" s="36">
        <v>31</v>
      </c>
    </row>
    <row r="44" spans="1:6" x14ac:dyDescent="0.2">
      <c r="A44" s="36" t="s">
        <v>124</v>
      </c>
      <c r="B44" s="36">
        <v>12.7</v>
      </c>
      <c r="C44" s="36">
        <v>201</v>
      </c>
      <c r="D44" s="37">
        <v>25.5</v>
      </c>
      <c r="E44" s="37">
        <f t="shared" si="1"/>
        <v>239.2</v>
      </c>
      <c r="F44" s="36">
        <v>32</v>
      </c>
    </row>
    <row r="45" spans="1:6" x14ac:dyDescent="0.2">
      <c r="A45" s="36" t="s">
        <v>125</v>
      </c>
      <c r="B45" s="36">
        <v>3.2</v>
      </c>
      <c r="C45" s="36">
        <v>120</v>
      </c>
      <c r="D45" s="37">
        <v>22.9</v>
      </c>
      <c r="E45" s="37">
        <f t="shared" si="1"/>
        <v>146.1</v>
      </c>
      <c r="F45" s="36">
        <v>19</v>
      </c>
    </row>
    <row r="46" spans="1:6" x14ac:dyDescent="0.2">
      <c r="A46" s="36" t="s">
        <v>126</v>
      </c>
      <c r="B46" s="36">
        <v>2.2000000000000002</v>
      </c>
      <c r="C46" s="36">
        <v>48</v>
      </c>
      <c r="D46" s="37">
        <v>11.2</v>
      </c>
      <c r="E46" s="37">
        <f t="shared" si="1"/>
        <v>61.400000000000006</v>
      </c>
      <c r="F46" s="36">
        <v>2</v>
      </c>
    </row>
    <row r="47" spans="1:6" x14ac:dyDescent="0.2">
      <c r="A47" s="36" t="s">
        <v>127</v>
      </c>
      <c r="B47" s="36">
        <v>8.5</v>
      </c>
      <c r="C47" s="36">
        <v>156</v>
      </c>
      <c r="D47" s="37">
        <v>20.7</v>
      </c>
      <c r="E47" s="37">
        <f t="shared" si="1"/>
        <v>185.2</v>
      </c>
      <c r="F47" s="36">
        <v>25</v>
      </c>
    </row>
    <row r="48" spans="1:6" x14ac:dyDescent="0.2">
      <c r="A48" s="36" t="s">
        <v>128</v>
      </c>
      <c r="B48" s="36">
        <v>4</v>
      </c>
      <c r="C48" s="36">
        <v>145</v>
      </c>
      <c r="D48" s="37">
        <v>26.2</v>
      </c>
      <c r="E48" s="37">
        <f t="shared" si="1"/>
        <v>175.2</v>
      </c>
      <c r="F48" s="36">
        <v>22</v>
      </c>
    </row>
    <row r="49" spans="1:6" x14ac:dyDescent="0.2">
      <c r="A49" s="36" t="s">
        <v>129</v>
      </c>
      <c r="B49" s="36">
        <v>5.7</v>
      </c>
      <c r="C49" s="36">
        <v>81</v>
      </c>
      <c r="D49" s="37">
        <v>9.3000000000000007</v>
      </c>
      <c r="E49" s="37">
        <f t="shared" si="1"/>
        <v>96</v>
      </c>
      <c r="F49" s="36">
        <v>9</v>
      </c>
    </row>
    <row r="50" spans="1:6" x14ac:dyDescent="0.2">
      <c r="A50" s="36" t="s">
        <v>130</v>
      </c>
      <c r="B50" s="36">
        <v>2.6</v>
      </c>
      <c r="C50" s="36">
        <v>53</v>
      </c>
      <c r="D50" s="37">
        <v>10.8</v>
      </c>
      <c r="E50" s="37">
        <f t="shared" si="1"/>
        <v>66.400000000000006</v>
      </c>
      <c r="F50" s="36">
        <v>3</v>
      </c>
    </row>
    <row r="51" spans="1:6" x14ac:dyDescent="0.2">
      <c r="A51" s="36" t="s">
        <v>131</v>
      </c>
      <c r="B51" s="36">
        <v>6.8</v>
      </c>
      <c r="C51" s="36">
        <v>161</v>
      </c>
      <c r="D51" s="37">
        <v>15.6</v>
      </c>
      <c r="E51" s="37">
        <f t="shared" si="1"/>
        <v>183.4</v>
      </c>
      <c r="F51" s="36">
        <v>24</v>
      </c>
    </row>
  </sheetData>
  <pageMargins left="0.75" right="0.75" top="1" bottom="1" header="0.5" footer="0.5"/>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C271A9-B79D-7047-AC52-7797576FCA1A}">
  <sheetPr codeName="Sheet7"/>
  <dimension ref="A1:AR31"/>
  <sheetViews>
    <sheetView topLeftCell="AA1" workbookViewId="0">
      <selection activeCell="AN21" sqref="AN21"/>
    </sheetView>
  </sheetViews>
  <sheetFormatPr baseColWidth="10" defaultColWidth="10.6640625" defaultRowHeight="15" x14ac:dyDescent="0.2"/>
  <cols>
    <col min="1" max="1" width="7.5" bestFit="1" customWidth="1"/>
    <col min="2" max="2" width="15.1640625" bestFit="1" customWidth="1"/>
    <col min="3" max="3" width="12.83203125" bestFit="1" customWidth="1"/>
    <col min="4" max="4" width="12" bestFit="1" customWidth="1"/>
    <col min="5" max="5" width="10" bestFit="1" customWidth="1"/>
    <col min="6" max="6" width="9.83203125" bestFit="1" customWidth="1"/>
    <col min="7" max="7" width="14" bestFit="1" customWidth="1"/>
    <col min="8" max="8" width="10.5" bestFit="1" customWidth="1"/>
    <col min="9" max="9" width="12.83203125" bestFit="1" customWidth="1"/>
    <col min="10" max="10" width="13" bestFit="1" customWidth="1"/>
    <col min="11" max="11" width="10.33203125" bestFit="1" customWidth="1"/>
    <col min="12" max="12" width="12.83203125" bestFit="1" customWidth="1"/>
    <col min="13" max="13" width="12" bestFit="1" customWidth="1"/>
    <col min="14" max="14" width="13" bestFit="1" customWidth="1"/>
    <col min="15" max="15" width="12.83203125" bestFit="1" customWidth="1"/>
    <col min="16" max="16" width="15.5" bestFit="1" customWidth="1"/>
    <col min="17" max="17" width="9.6640625" bestFit="1" customWidth="1"/>
    <col min="18" max="18" width="9.83203125" customWidth="1"/>
    <col min="19" max="19" width="12.1640625" bestFit="1" customWidth="1"/>
    <col min="20" max="20" width="11.33203125" bestFit="1" customWidth="1"/>
    <col min="21" max="21" width="12.83203125" bestFit="1" customWidth="1"/>
    <col min="22" max="22" width="13.83203125" bestFit="1" customWidth="1"/>
    <col min="23" max="23" width="10.1640625" bestFit="1" customWidth="1"/>
    <col min="24" max="24" width="9.83203125" customWidth="1"/>
    <col min="25" max="25" width="12.6640625" bestFit="1" customWidth="1"/>
    <col min="26" max="26" width="9.6640625" bestFit="1" customWidth="1"/>
    <col min="27" max="27" width="9" bestFit="1" customWidth="1"/>
    <col min="28" max="28" width="12.1640625" bestFit="1" customWidth="1"/>
    <col min="29" max="29" width="13.1640625" bestFit="1" customWidth="1"/>
    <col min="30" max="30" width="12.83203125" bestFit="1" customWidth="1"/>
    <col min="31" max="31" width="15.6640625" bestFit="1" customWidth="1"/>
    <col min="32" max="32" width="12" bestFit="1" customWidth="1"/>
    <col min="33" max="33" width="12.83203125" bestFit="1" customWidth="1"/>
    <col min="34" max="34" width="14.5" bestFit="1" customWidth="1"/>
    <col min="35" max="35" width="10" bestFit="1" customWidth="1"/>
    <col min="36" max="36" width="12.1640625" bestFit="1" customWidth="1"/>
    <col min="37" max="38" width="12.5" bestFit="1" customWidth="1"/>
    <col min="39" max="39" width="10.6640625" bestFit="1" customWidth="1"/>
    <col min="40" max="40" width="15.1640625" bestFit="1" customWidth="1"/>
    <col min="41" max="41" width="12.1640625" bestFit="1" customWidth="1"/>
    <col min="42" max="42" width="6.1640625" bestFit="1" customWidth="1"/>
    <col min="43" max="44" width="6.83203125" bestFit="1" customWidth="1"/>
    <col min="45" max="45" width="13.83203125" bestFit="1" customWidth="1"/>
    <col min="46" max="46" width="10.1640625" bestFit="1" customWidth="1"/>
    <col min="47" max="47" width="9.83203125" bestFit="1" customWidth="1"/>
    <col min="48" max="48" width="12.6640625" bestFit="1" customWidth="1"/>
    <col min="49" max="49" width="9.6640625" bestFit="1" customWidth="1"/>
    <col min="50" max="50" width="9" bestFit="1" customWidth="1"/>
    <col min="51" max="51" width="12.1640625" bestFit="1" customWidth="1"/>
    <col min="52" max="52" width="13.1640625" bestFit="1" customWidth="1"/>
    <col min="53" max="53" width="12.83203125" bestFit="1" customWidth="1"/>
    <col min="54" max="54" width="15.6640625" bestFit="1" customWidth="1"/>
    <col min="55" max="55" width="12" bestFit="1" customWidth="1"/>
    <col min="56" max="56" width="12.83203125" bestFit="1" customWidth="1"/>
    <col min="57" max="57" width="14.5" bestFit="1" customWidth="1"/>
    <col min="58" max="58" width="10" bestFit="1" customWidth="1"/>
  </cols>
  <sheetData>
    <row r="1" spans="1:44" x14ac:dyDescent="0.2">
      <c r="A1" s="1" t="s">
        <v>1</v>
      </c>
      <c r="B1" s="1" t="s">
        <v>149</v>
      </c>
      <c r="C1" s="1" t="s">
        <v>148</v>
      </c>
      <c r="D1" s="1" t="s">
        <v>147</v>
      </c>
      <c r="E1" s="1" t="s">
        <v>146</v>
      </c>
      <c r="F1" s="1" t="s">
        <v>154</v>
      </c>
      <c r="G1" s="1" t="s">
        <v>164</v>
      </c>
      <c r="AJ1" s="1" t="s">
        <v>1</v>
      </c>
      <c r="AK1" s="1" t="s">
        <v>167</v>
      </c>
      <c r="AL1" s="1" t="s">
        <v>168</v>
      </c>
      <c r="AM1" s="1" t="s">
        <v>169</v>
      </c>
      <c r="AO1" s="5" t="s">
        <v>139</v>
      </c>
      <c r="AP1" t="s">
        <v>136</v>
      </c>
      <c r="AQ1" t="s">
        <v>137</v>
      </c>
      <c r="AR1" t="s">
        <v>138</v>
      </c>
    </row>
    <row r="2" spans="1:44" ht="16" x14ac:dyDescent="0.25">
      <c r="A2" t="str">
        <f>IF(Dashboard!G20=0,"",Dashboard!G20)</f>
        <v>Mississippi</v>
      </c>
      <c r="B2">
        <f>IFERROR(_xlfn.XLOOKUP($A2, Weather_Dataset!$A:$A,Weather_Dataset!B:B),"")</f>
        <v>63.2</v>
      </c>
      <c r="C2">
        <f>IFERROR(_xlfn.XLOOKUP($A2, Weather_Dataset!$A:$A,Weather_Dataset!C:C),"")</f>
        <v>79.5</v>
      </c>
      <c r="D2">
        <f>IFERROR(_xlfn.XLOOKUP($A2, Weather_Dataset!$A:$A,Weather_Dataset!D:D),"")</f>
        <v>64.2</v>
      </c>
      <c r="E2">
        <f>IFERROR(_xlfn.XLOOKUP($A2, Weather_Dataset!$A:$A,Weather_Dataset!E:E),"")</f>
        <v>46.7</v>
      </c>
      <c r="F2" t="str">
        <f>IFERROR(_xlfn.XLOOKUP($A2, Weather_Dataset!$A:$A,Weather_Dataset!G:G),"")</f>
        <v>Warm</v>
      </c>
      <c r="G2" s="35" t="str">
        <f t="shared" ref="G2:G20" si="0">IF(F2="Warm", "☀️", IF(F2="Moderate", "🌤️ ", IF(F2="Cold", "❄️", "")))</f>
        <v>☀️</v>
      </c>
      <c r="AJ2" t="str">
        <f>IF(Dashboard!G20=0,"",Dashboard!G20)</f>
        <v>Mississippi</v>
      </c>
      <c r="AK2" s="40">
        <f>IFERROR(_xlfn.XLOOKUP($AJ2, US_violent_crime!$A:$A,US_violent_crime!B:B),"")</f>
        <v>16.100000000000001</v>
      </c>
      <c r="AL2">
        <f>IFERROR(_xlfn.XLOOKUP($AJ2, US_violent_crime!$A:$A,US_violent_crime!C:C),"")</f>
        <v>259</v>
      </c>
      <c r="AM2" s="40">
        <f>IFERROR(_xlfn.XLOOKUP($AJ2, US_violent_crime!$A:$A,US_violent_crime!D:D),"")</f>
        <v>17.100000000000001</v>
      </c>
      <c r="AO2" s="6" t="s">
        <v>85</v>
      </c>
      <c r="AP2" s="51">
        <v>19.5</v>
      </c>
      <c r="AQ2" s="51">
        <v>190</v>
      </c>
      <c r="AR2" s="51">
        <v>8.8000000000000007</v>
      </c>
    </row>
    <row r="3" spans="1:44" x14ac:dyDescent="0.2">
      <c r="A3" t="str">
        <f>IF(Dashboard!G21=0,"",Dashboard!G21)</f>
        <v>Oklahoma</v>
      </c>
      <c r="B3">
        <f>IFERROR(_xlfn.XLOOKUP($A3, Weather_Dataset!$A:$A,Weather_Dataset!B:B),"")</f>
        <v>59.1</v>
      </c>
      <c r="C3">
        <f>IFERROR(_xlfn.XLOOKUP($A3, Weather_Dataset!$A:$A,Weather_Dataset!C:C),"")</f>
        <v>79.599999999999994</v>
      </c>
      <c r="D3">
        <f>IFERROR(_xlfn.XLOOKUP($A3, Weather_Dataset!$A:$A,Weather_Dataset!D:D),"")</f>
        <v>60.6</v>
      </c>
      <c r="E3">
        <f>IFERROR(_xlfn.XLOOKUP($A3, Weather_Dataset!$A:$A,Weather_Dataset!E:E),"")</f>
        <v>39.1</v>
      </c>
      <c r="F3" t="str">
        <f>IFERROR(_xlfn.XLOOKUP($A3, Weather_Dataset!$A:$A,Weather_Dataset!G:G),"")</f>
        <v>Moderate</v>
      </c>
      <c r="G3" t="str">
        <f t="shared" si="0"/>
        <v xml:space="preserve">🌤️ </v>
      </c>
      <c r="AJ3" t="str">
        <f>IF(Dashboard!G21=0,"",Dashboard!G21)</f>
        <v>Oklahoma</v>
      </c>
      <c r="AK3" s="40">
        <f>IFERROR(_xlfn.XLOOKUP($AJ3, US_violent_crime!$A:$A,US_violent_crime!B:B),"")</f>
        <v>6.6</v>
      </c>
      <c r="AL3">
        <f>IFERROR(_xlfn.XLOOKUP($AJ3, US_violent_crime!$A:$A,US_violent_crime!C:C),"")</f>
        <v>151</v>
      </c>
      <c r="AM3" s="40">
        <f>IFERROR(_xlfn.XLOOKUP($AJ3, US_violent_crime!$A:$A,US_violent_crime!D:D),"")</f>
        <v>20</v>
      </c>
      <c r="AO3" s="6" t="s">
        <v>99</v>
      </c>
      <c r="AP3" s="51">
        <v>22.2</v>
      </c>
      <c r="AQ3" s="51">
        <v>249</v>
      </c>
      <c r="AR3" s="51">
        <v>15.4</v>
      </c>
    </row>
    <row r="4" spans="1:44" x14ac:dyDescent="0.2">
      <c r="A4" t="str">
        <f>IF(Dashboard!G22=0,"",Dashboard!G22)</f>
        <v>Missouri</v>
      </c>
      <c r="B4">
        <f>IFERROR(_xlfn.XLOOKUP($A4, Weather_Dataset!$A:$A,Weather_Dataset!B:B),"")</f>
        <v>54.4</v>
      </c>
      <c r="C4">
        <f>IFERROR(_xlfn.XLOOKUP($A4, Weather_Dataset!$A:$A,Weather_Dataset!C:C),"")</f>
        <v>75.400000000000006</v>
      </c>
      <c r="D4">
        <f>IFERROR(_xlfn.XLOOKUP($A4, Weather_Dataset!$A:$A,Weather_Dataset!D:D),"")</f>
        <v>56</v>
      </c>
      <c r="E4">
        <f>IFERROR(_xlfn.XLOOKUP($A4, Weather_Dataset!$A:$A,Weather_Dataset!E:E),"")</f>
        <v>32.299999999999997</v>
      </c>
      <c r="F4" t="str">
        <f>IFERROR(_xlfn.XLOOKUP($A4, Weather_Dataset!$A:$A,Weather_Dataset!G:G),"")</f>
        <v>Moderate</v>
      </c>
      <c r="G4" t="str">
        <f t="shared" si="0"/>
        <v xml:space="preserve">🌤️ </v>
      </c>
      <c r="AJ4" t="str">
        <f>IF(Dashboard!G22=0,"",Dashboard!G22)</f>
        <v>Missouri</v>
      </c>
      <c r="AK4" s="40">
        <f>IFERROR(_xlfn.XLOOKUP($AJ4, US_violent_crime!$A:$A,US_violent_crime!B:B),"")</f>
        <v>9</v>
      </c>
      <c r="AL4">
        <f>IFERROR(_xlfn.XLOOKUP($AJ4, US_violent_crime!$A:$A,US_violent_crime!C:C),"")</f>
        <v>178</v>
      </c>
      <c r="AM4" s="40">
        <f>IFERROR(_xlfn.XLOOKUP($AJ4, US_violent_crime!$A:$A,US_violent_crime!D:D),"")</f>
        <v>28.2</v>
      </c>
      <c r="AO4" s="6" t="s">
        <v>103</v>
      </c>
      <c r="AP4" s="51">
        <v>35.1</v>
      </c>
      <c r="AQ4" s="51">
        <v>255</v>
      </c>
      <c r="AR4" s="51">
        <v>12.1</v>
      </c>
    </row>
    <row r="5" spans="1:44" x14ac:dyDescent="0.2">
      <c r="A5" t="str">
        <f>IF(Dashboard!G23=0,"",Dashboard!G23)</f>
        <v>West Virginia</v>
      </c>
      <c r="B5">
        <f>IFERROR(_xlfn.XLOOKUP($A5, Weather_Dataset!$A:$A,Weather_Dataset!B:B),"")</f>
        <v>50.9</v>
      </c>
      <c r="C5">
        <f>IFERROR(_xlfn.XLOOKUP($A5, Weather_Dataset!$A:$A,Weather_Dataset!C:C),"")</f>
        <v>70.2</v>
      </c>
      <c r="D5">
        <f>IFERROR(_xlfn.XLOOKUP($A5, Weather_Dataset!$A:$A,Weather_Dataset!D:D),"")</f>
        <v>53.3</v>
      </c>
      <c r="E5">
        <f>IFERROR(_xlfn.XLOOKUP($A5, Weather_Dataset!$A:$A,Weather_Dataset!E:E),"")</f>
        <v>32.799999999999997</v>
      </c>
      <c r="F5" t="str">
        <f>IFERROR(_xlfn.XLOOKUP($A5, Weather_Dataset!$A:$A,Weather_Dataset!G:G),"")</f>
        <v>Moderate</v>
      </c>
      <c r="G5" t="str">
        <f t="shared" si="0"/>
        <v xml:space="preserve">🌤️ </v>
      </c>
      <c r="AJ5" t="str">
        <f>IF(Dashboard!G23=0,"",Dashboard!G23)</f>
        <v>West Virginia</v>
      </c>
      <c r="AK5" s="40">
        <f>IFERROR(_xlfn.XLOOKUP($AJ5, US_violent_crime!$A:$A,US_violent_crime!B:B),"")</f>
        <v>5.7</v>
      </c>
      <c r="AL5">
        <f>IFERROR(_xlfn.XLOOKUP($AJ5, US_violent_crime!$A:$A,US_violent_crime!C:C),"")</f>
        <v>81</v>
      </c>
      <c r="AM5" s="40">
        <f>IFERROR(_xlfn.XLOOKUP($AJ5, US_violent_crime!$A:$A,US_violent_crime!D:D),"")</f>
        <v>9.3000000000000007</v>
      </c>
      <c r="AO5" s="6" t="s">
        <v>105</v>
      </c>
      <c r="AP5" s="51">
        <v>17.100000000000001</v>
      </c>
      <c r="AQ5" s="51">
        <v>259</v>
      </c>
      <c r="AR5" s="51">
        <v>16.100000000000001</v>
      </c>
    </row>
    <row r="6" spans="1:44" x14ac:dyDescent="0.2">
      <c r="A6" t="str">
        <f>IF(Dashboard!G24=0,"",Dashboard!G24)</f>
        <v>Arkansas</v>
      </c>
      <c r="B6">
        <f>IFERROR(_xlfn.XLOOKUP($A6, Weather_Dataset!$A:$A,Weather_Dataset!B:B),"")</f>
        <v>60.3</v>
      </c>
      <c r="C6">
        <f>IFERROR(_xlfn.XLOOKUP($A6, Weather_Dataset!$A:$A,Weather_Dataset!C:C),"")</f>
        <v>78.8</v>
      </c>
      <c r="D6">
        <f>IFERROR(_xlfn.XLOOKUP($A6, Weather_Dataset!$A:$A,Weather_Dataset!D:D),"")</f>
        <v>61.4</v>
      </c>
      <c r="E6">
        <f>IFERROR(_xlfn.XLOOKUP($A6, Weather_Dataset!$A:$A,Weather_Dataset!E:E),"")</f>
        <v>41.5</v>
      </c>
      <c r="F6" t="str">
        <f>IFERROR(_xlfn.XLOOKUP($A6, Weather_Dataset!$A:$A,Weather_Dataset!G:G),"")</f>
        <v>Warm</v>
      </c>
      <c r="G6" t="str">
        <f t="shared" si="0"/>
        <v>☀️</v>
      </c>
      <c r="AJ6" t="str">
        <f>IF(Dashboard!G24=0,"",Dashboard!G24)</f>
        <v>Arkansas</v>
      </c>
      <c r="AK6" s="40">
        <f>IFERROR(_xlfn.XLOOKUP($AJ6, US_violent_crime!$A:$A,US_violent_crime!B:B),"")</f>
        <v>8.8000000000000007</v>
      </c>
      <c r="AL6">
        <f>IFERROR(_xlfn.XLOOKUP($AJ6, US_violent_crime!$A:$A,US_violent_crime!C:C),"")</f>
        <v>190</v>
      </c>
      <c r="AM6" s="40">
        <f>IFERROR(_xlfn.XLOOKUP($AJ6, US_violent_crime!$A:$A,US_violent_crime!D:D),"")</f>
        <v>19.5</v>
      </c>
      <c r="AO6" s="6" t="s">
        <v>106</v>
      </c>
      <c r="AP6" s="51">
        <v>28.2</v>
      </c>
      <c r="AQ6" s="51">
        <v>178</v>
      </c>
      <c r="AR6" s="51">
        <v>9</v>
      </c>
    </row>
    <row r="7" spans="1:44" x14ac:dyDescent="0.2">
      <c r="A7" t="str">
        <f>IF(Dashboard!G25=0,"",Dashboard!G25)</f>
        <v>Tennessee</v>
      </c>
      <c r="B7">
        <f>IFERROR(_xlfn.XLOOKUP($A7, Weather_Dataset!$A:$A,Weather_Dataset!B:B),"")</f>
        <v>57.3</v>
      </c>
      <c r="C7">
        <f>IFERROR(_xlfn.XLOOKUP($A7, Weather_Dataset!$A:$A,Weather_Dataset!C:C),"")</f>
        <v>75.599999999999994</v>
      </c>
      <c r="D7">
        <f>IFERROR(_xlfn.XLOOKUP($A7, Weather_Dataset!$A:$A,Weather_Dataset!D:D),"")</f>
        <v>58.6</v>
      </c>
      <c r="E7">
        <f>IFERROR(_xlfn.XLOOKUP($A7, Weather_Dataset!$A:$A,Weather_Dataset!E:E),"")</f>
        <v>39.1</v>
      </c>
      <c r="F7" t="str">
        <f>IFERROR(_xlfn.XLOOKUP($A7, Weather_Dataset!$A:$A,Weather_Dataset!G:G),"")</f>
        <v>Moderate</v>
      </c>
      <c r="G7" t="str">
        <f t="shared" si="0"/>
        <v xml:space="preserve">🌤️ </v>
      </c>
      <c r="AJ7" t="str">
        <f>IF(Dashboard!G25=0,"",Dashboard!G25)</f>
        <v>Tennessee</v>
      </c>
      <c r="AK7" s="40">
        <f>IFERROR(_xlfn.XLOOKUP($AJ7, US_violent_crime!$A:$A,US_violent_crime!B:B),"")</f>
        <v>13.2</v>
      </c>
      <c r="AL7">
        <f>IFERROR(_xlfn.XLOOKUP($AJ7, US_violent_crime!$A:$A,US_violent_crime!C:C),"")</f>
        <v>188</v>
      </c>
      <c r="AM7" s="40">
        <f>IFERROR(_xlfn.XLOOKUP($AJ7, US_violent_crime!$A:$A,US_violent_crime!D:D),"")</f>
        <v>26.9</v>
      </c>
      <c r="AO7" s="6" t="s">
        <v>112</v>
      </c>
      <c r="AP7" s="51">
        <v>32.1</v>
      </c>
      <c r="AQ7" s="51">
        <v>285</v>
      </c>
      <c r="AR7" s="51">
        <v>11.4</v>
      </c>
    </row>
    <row r="8" spans="1:44" x14ac:dyDescent="0.2">
      <c r="A8" t="str">
        <f>IF(Dashboard!G26=0,"",Dashboard!G26)</f>
        <v>Louisiana</v>
      </c>
      <c r="B8">
        <f>IFERROR(_xlfn.XLOOKUP($A8, Weather_Dataset!$A:$A,Weather_Dataset!B:B),"")</f>
        <v>66.3</v>
      </c>
      <c r="C8">
        <f>IFERROR(_xlfn.XLOOKUP($A8, Weather_Dataset!$A:$A,Weather_Dataset!C:C),"")</f>
        <v>81.099999999999994</v>
      </c>
      <c r="D8">
        <f>IFERROR(_xlfn.XLOOKUP($A8, Weather_Dataset!$A:$A,Weather_Dataset!D:D),"")</f>
        <v>67.400000000000006</v>
      </c>
      <c r="E8">
        <f>IFERROR(_xlfn.XLOOKUP($A8, Weather_Dataset!$A:$A,Weather_Dataset!E:E),"")</f>
        <v>50.9</v>
      </c>
      <c r="F8" t="str">
        <f>IFERROR(_xlfn.XLOOKUP($A8, Weather_Dataset!$A:$A,Weather_Dataset!G:G),"")</f>
        <v>Warm</v>
      </c>
      <c r="G8" t="str">
        <f t="shared" si="0"/>
        <v>☀️</v>
      </c>
      <c r="AJ8" t="str">
        <f>IF(Dashboard!G26=0,"",Dashboard!G26)</f>
        <v>Louisiana</v>
      </c>
      <c r="AK8" s="40">
        <f>IFERROR(_xlfn.XLOOKUP($AJ8, US_violent_crime!$A:$A,US_violent_crime!B:B),"")</f>
        <v>15.4</v>
      </c>
      <c r="AL8">
        <f>IFERROR(_xlfn.XLOOKUP($AJ8, US_violent_crime!$A:$A,US_violent_crime!C:C),"")</f>
        <v>249</v>
      </c>
      <c r="AM8" s="40">
        <f>IFERROR(_xlfn.XLOOKUP($AJ8, US_violent_crime!$A:$A,US_violent_crime!D:D),"")</f>
        <v>22.2</v>
      </c>
      <c r="AO8" s="6" t="s">
        <v>117</v>
      </c>
      <c r="AP8" s="51">
        <v>20</v>
      </c>
      <c r="AQ8" s="51">
        <v>151</v>
      </c>
      <c r="AR8" s="51">
        <v>6.6</v>
      </c>
    </row>
    <row r="9" spans="1:44" x14ac:dyDescent="0.2">
      <c r="A9" t="str">
        <f>IF(Dashboard!G27=0,"",Dashboard!G27)</f>
        <v>Michigan</v>
      </c>
      <c r="B9">
        <f>IFERROR(_xlfn.XLOOKUP($A9, Weather_Dataset!$A:$A,Weather_Dataset!B:B),"")</f>
        <v>42.6</v>
      </c>
      <c r="C9">
        <f>IFERROR(_xlfn.XLOOKUP($A9, Weather_Dataset!$A:$A,Weather_Dataset!C:C),"")</f>
        <v>66.2</v>
      </c>
      <c r="D9">
        <f>IFERROR(_xlfn.XLOOKUP($A9, Weather_Dataset!$A:$A,Weather_Dataset!D:D),"")</f>
        <v>47.3</v>
      </c>
      <c r="E9">
        <f>IFERROR(_xlfn.XLOOKUP($A9, Weather_Dataset!$A:$A,Weather_Dataset!E:E),"")</f>
        <v>21.7</v>
      </c>
      <c r="F9" t="str">
        <f>IFERROR(_xlfn.XLOOKUP($A9, Weather_Dataset!$A:$A,Weather_Dataset!G:G),"")</f>
        <v>Cold</v>
      </c>
      <c r="G9" t="str">
        <f t="shared" si="0"/>
        <v>❄️</v>
      </c>
      <c r="AJ9" t="str">
        <f>IF(Dashboard!G27=0,"",Dashboard!G27)</f>
        <v>Michigan</v>
      </c>
      <c r="AK9" s="40">
        <f>IFERROR(_xlfn.XLOOKUP($AJ9, US_violent_crime!$A:$A,US_violent_crime!B:B),"")</f>
        <v>12.1</v>
      </c>
      <c r="AL9">
        <f>IFERROR(_xlfn.XLOOKUP($AJ9, US_violent_crime!$A:$A,US_violent_crime!C:C),"")</f>
        <v>255</v>
      </c>
      <c r="AM9" s="40">
        <f>IFERROR(_xlfn.XLOOKUP($AJ9, US_violent_crime!$A:$A,US_violent_crime!D:D),"")</f>
        <v>35.1</v>
      </c>
      <c r="AO9" s="6" t="s">
        <v>122</v>
      </c>
      <c r="AP9" s="51">
        <v>12.8</v>
      </c>
      <c r="AQ9" s="51">
        <v>86</v>
      </c>
      <c r="AR9" s="51">
        <v>3.8</v>
      </c>
    </row>
    <row r="10" spans="1:44" x14ac:dyDescent="0.2">
      <c r="A10" t="str">
        <f>IF(Dashboard!G28=0,"",Dashboard!G28)</f>
        <v>South Dakota</v>
      </c>
      <c r="B10">
        <f>IFERROR(_xlfn.XLOOKUP($A10, Weather_Dataset!$A:$A,Weather_Dataset!B:B),"")</f>
        <v>44.8</v>
      </c>
      <c r="C10">
        <f>IFERROR(_xlfn.XLOOKUP($A10, Weather_Dataset!$A:$A,Weather_Dataset!C:C),"")</f>
        <v>69.900000000000006</v>
      </c>
      <c r="D10">
        <f>IFERROR(_xlfn.XLOOKUP($A10, Weather_Dataset!$A:$A,Weather_Dataset!D:D),"")</f>
        <v>46.4</v>
      </c>
      <c r="E10">
        <f>IFERROR(_xlfn.XLOOKUP($A10, Weather_Dataset!$A:$A,Weather_Dataset!E:E),"")</f>
        <v>19.5</v>
      </c>
      <c r="F10" t="str">
        <f>IFERROR(_xlfn.XLOOKUP($A10, Weather_Dataset!$A:$A,Weather_Dataset!G:G),"")</f>
        <v>Moderate</v>
      </c>
      <c r="G10" t="str">
        <f t="shared" si="0"/>
        <v xml:space="preserve">🌤️ </v>
      </c>
      <c r="AJ10" t="str">
        <f>IF(Dashboard!G28=0,"",Dashboard!G28)</f>
        <v>South Dakota</v>
      </c>
      <c r="AK10" s="40">
        <f>IFERROR(_xlfn.XLOOKUP($AJ10, US_violent_crime!$A:$A,US_violent_crime!B:B),"")</f>
        <v>3.8</v>
      </c>
      <c r="AL10">
        <f>IFERROR(_xlfn.XLOOKUP($AJ10, US_violent_crime!$A:$A,US_violent_crime!C:C),"")</f>
        <v>86</v>
      </c>
      <c r="AM10" s="40">
        <f>IFERROR(_xlfn.XLOOKUP($AJ10, US_violent_crime!$A:$A,US_violent_crime!D:D),"")</f>
        <v>12.8</v>
      </c>
      <c r="AO10" s="6" t="s">
        <v>123</v>
      </c>
      <c r="AP10" s="51">
        <v>26.9</v>
      </c>
      <c r="AQ10" s="51">
        <v>188</v>
      </c>
      <c r="AR10" s="51">
        <v>13.2</v>
      </c>
    </row>
    <row r="11" spans="1:44" x14ac:dyDescent="0.2">
      <c r="A11" t="str">
        <f>IF(Dashboard!G29=0,"",Dashboard!G29)</f>
        <v>New Mexico</v>
      </c>
      <c r="B11">
        <f>IFERROR(_xlfn.XLOOKUP($A11, Weather_Dataset!$A:$A,Weather_Dataset!B:B),"")</f>
        <v>52.4</v>
      </c>
      <c r="C11">
        <f>IFERROR(_xlfn.XLOOKUP($A11, Weather_Dataset!$A:$A,Weather_Dataset!C:C),"")</f>
        <v>71.400000000000006</v>
      </c>
      <c r="D11">
        <f>IFERROR(_xlfn.XLOOKUP($A11, Weather_Dataset!$A:$A,Weather_Dataset!D:D),"")</f>
        <v>53.8</v>
      </c>
      <c r="E11">
        <f>IFERROR(_xlfn.XLOOKUP($A11, Weather_Dataset!$A:$A,Weather_Dataset!E:E),"")</f>
        <v>36.1</v>
      </c>
      <c r="F11" t="str">
        <f>IFERROR(_xlfn.XLOOKUP($A11, Weather_Dataset!$A:$A,Weather_Dataset!G:G),"")</f>
        <v>Moderate</v>
      </c>
      <c r="G11" t="str">
        <f t="shared" si="0"/>
        <v xml:space="preserve">🌤️ </v>
      </c>
      <c r="AJ11" t="str">
        <f>IF(Dashboard!G29=0,"",Dashboard!G29)</f>
        <v>New Mexico</v>
      </c>
      <c r="AK11" s="40">
        <f>IFERROR(_xlfn.XLOOKUP($AJ11, US_violent_crime!$A:$A,US_violent_crime!B:B),"")</f>
        <v>11.4</v>
      </c>
      <c r="AL11">
        <f>IFERROR(_xlfn.XLOOKUP($AJ11, US_violent_crime!$A:$A,US_violent_crime!C:C),"")</f>
        <v>285</v>
      </c>
      <c r="AM11" s="40">
        <f>IFERROR(_xlfn.XLOOKUP($AJ11, US_violent_crime!$A:$A,US_violent_crime!D:D),"")</f>
        <v>32.1</v>
      </c>
      <c r="AO11" s="6" t="s">
        <v>129</v>
      </c>
      <c r="AP11" s="51">
        <v>9.3000000000000007</v>
      </c>
      <c r="AQ11" s="51">
        <v>81</v>
      </c>
      <c r="AR11" s="51">
        <v>5.7</v>
      </c>
    </row>
    <row r="12" spans="1:44" x14ac:dyDescent="0.2">
      <c r="A12" t="str">
        <f>IF(Dashboard!G30=0,"",Dashboard!G30)</f>
        <v/>
      </c>
      <c r="B12" t="str">
        <f>IFERROR(_xlfn.XLOOKUP($A12, Weather_Dataset!$A:$A,Weather_Dataset!B:B),"")</f>
        <v/>
      </c>
      <c r="C12" t="str">
        <f>IFERROR(_xlfn.XLOOKUP($A12, Weather_Dataset!$A:$A,Weather_Dataset!C:C),"")</f>
        <v/>
      </c>
      <c r="D12" t="str">
        <f>IFERROR(_xlfn.XLOOKUP($A12, Weather_Dataset!$A:$A,Weather_Dataset!D:D),"")</f>
        <v/>
      </c>
      <c r="E12" t="str">
        <f>IFERROR(_xlfn.XLOOKUP($A12, Weather_Dataset!$A:$A,Weather_Dataset!E:E),"")</f>
        <v/>
      </c>
      <c r="F12" t="str">
        <f>IFERROR(_xlfn.XLOOKUP($A12, Weather_Dataset!$A:$A,Weather_Dataset!G:G),"")</f>
        <v/>
      </c>
      <c r="G12" t="str">
        <f t="shared" si="0"/>
        <v/>
      </c>
      <c r="AJ12" t="str">
        <f>IF(Dashboard!G30=0,"",Dashboard!G30)</f>
        <v/>
      </c>
      <c r="AK12" t="str">
        <f>IFERROR(_xlfn.XLOOKUP($AJ12, US_violent_crime!$A:$A,US_violent_crime!B:B),"")</f>
        <v/>
      </c>
      <c r="AL12" t="str">
        <f>IFERROR(_xlfn.XLOOKUP($AJ12, US_violent_crime!$A:$A,US_violent_crime!C:C),"")</f>
        <v/>
      </c>
      <c r="AM12" t="str">
        <f>IFERROR(_xlfn.XLOOKUP($AJ12, US_violent_crime!$A:$A,US_violent_crime!D:D),"")</f>
        <v/>
      </c>
      <c r="AO12" s="6" t="s">
        <v>135</v>
      </c>
      <c r="AP12" s="51">
        <v>223.20000000000005</v>
      </c>
      <c r="AQ12" s="51">
        <v>1922</v>
      </c>
      <c r="AR12" s="51">
        <v>102.10000000000001</v>
      </c>
    </row>
    <row r="13" spans="1:44" x14ac:dyDescent="0.2">
      <c r="A13" t="str">
        <f>IF(Dashboard!G31=0,"",Dashboard!G31)</f>
        <v/>
      </c>
      <c r="B13" t="str">
        <f>IFERROR(_xlfn.XLOOKUP($A13, Weather_Dataset!$A:$A,Weather_Dataset!B:B),"")</f>
        <v/>
      </c>
      <c r="C13" t="str">
        <f>IFERROR(_xlfn.XLOOKUP($A13, Weather_Dataset!$A:$A,Weather_Dataset!C:C),"")</f>
        <v/>
      </c>
      <c r="D13" t="str">
        <f>IFERROR(_xlfn.XLOOKUP($A13, Weather_Dataset!$A:$A,Weather_Dataset!D:D),"")</f>
        <v/>
      </c>
      <c r="E13" t="str">
        <f>IFERROR(_xlfn.XLOOKUP($A13, Weather_Dataset!$A:$A,Weather_Dataset!E:E),"")</f>
        <v/>
      </c>
      <c r="F13" t="str">
        <f>IFERROR(_xlfn.XLOOKUP($A13, Weather_Dataset!$A:$A,Weather_Dataset!G:G),"")</f>
        <v/>
      </c>
      <c r="G13" t="str">
        <f t="shared" si="0"/>
        <v/>
      </c>
      <c r="AJ13" t="str">
        <f>IF(Dashboard!G31=0,"",Dashboard!G31)</f>
        <v/>
      </c>
      <c r="AK13" t="str">
        <f>IFERROR(_xlfn.XLOOKUP($AJ13, US_violent_crime!$A:$A,US_violent_crime!B:B),"")</f>
        <v/>
      </c>
      <c r="AL13" t="str">
        <f>IFERROR(_xlfn.XLOOKUP($AJ13, US_violent_crime!$A:$A,US_violent_crime!C:C),"")</f>
        <v/>
      </c>
      <c r="AM13" t="str">
        <f>IFERROR(_xlfn.XLOOKUP($AJ13, US_violent_crime!$A:$A,US_violent_crime!D:D),"")</f>
        <v/>
      </c>
    </row>
    <row r="14" spans="1:44" x14ac:dyDescent="0.2">
      <c r="A14" t="str">
        <f>IF(Dashboard!G32=0,"",Dashboard!G32)</f>
        <v/>
      </c>
      <c r="B14" t="str">
        <f>IFERROR(_xlfn.XLOOKUP($A14, Weather_Dataset!$A:$A,Weather_Dataset!B:B),"")</f>
        <v/>
      </c>
      <c r="C14" t="str">
        <f>IFERROR(_xlfn.XLOOKUP($A14, Weather_Dataset!$A:$A,Weather_Dataset!C:C),"")</f>
        <v/>
      </c>
      <c r="D14" t="str">
        <f>IFERROR(_xlfn.XLOOKUP($A14, Weather_Dataset!$A:$A,Weather_Dataset!D:D),"")</f>
        <v/>
      </c>
      <c r="E14" t="str">
        <f>IFERROR(_xlfn.XLOOKUP($A14, Weather_Dataset!$A:$A,Weather_Dataset!E:E),"")</f>
        <v/>
      </c>
      <c r="F14" t="str">
        <f>IFERROR(_xlfn.XLOOKUP($A14, Weather_Dataset!$A:$A,Weather_Dataset!G:G),"")</f>
        <v/>
      </c>
      <c r="G14" t="str">
        <f t="shared" si="0"/>
        <v/>
      </c>
      <c r="AJ14" t="str">
        <f>IF(Dashboard!G32=0,"",Dashboard!G32)</f>
        <v/>
      </c>
      <c r="AK14" t="str">
        <f>IFERROR(_xlfn.XLOOKUP($AJ14, US_violent_crime!$A:$A,US_violent_crime!B:B),"")</f>
        <v/>
      </c>
      <c r="AL14" t="str">
        <f>IFERROR(_xlfn.XLOOKUP($AJ14, US_violent_crime!$A:$A,US_violent_crime!C:C),"")</f>
        <v/>
      </c>
      <c r="AM14" t="str">
        <f>IFERROR(_xlfn.XLOOKUP($AJ14, US_violent_crime!$A:$A,US_violent_crime!D:D),"")</f>
        <v/>
      </c>
    </row>
    <row r="15" spans="1:44" x14ac:dyDescent="0.2">
      <c r="A15" t="str">
        <f>IF(Dashboard!G33=0,"",Dashboard!G33)</f>
        <v/>
      </c>
      <c r="B15" t="str">
        <f>IFERROR(_xlfn.XLOOKUP($A15, Weather_Dataset!$A:$A,Weather_Dataset!B:B),"")</f>
        <v/>
      </c>
      <c r="C15" t="str">
        <f>IFERROR(_xlfn.XLOOKUP($A15, Weather_Dataset!$A:$A,Weather_Dataset!C:C),"")</f>
        <v/>
      </c>
      <c r="D15" t="str">
        <f>IFERROR(_xlfn.XLOOKUP($A15, Weather_Dataset!$A:$A,Weather_Dataset!D:D),"")</f>
        <v/>
      </c>
      <c r="E15" t="str">
        <f>IFERROR(_xlfn.XLOOKUP($A15, Weather_Dataset!$A:$A,Weather_Dataset!E:E),"")</f>
        <v/>
      </c>
      <c r="F15" t="str">
        <f>IFERROR(_xlfn.XLOOKUP($A15, Weather_Dataset!$A:$A,Weather_Dataset!G:G),"")</f>
        <v/>
      </c>
      <c r="G15" t="str">
        <f t="shared" si="0"/>
        <v/>
      </c>
      <c r="AJ15" t="str">
        <f>IF(Dashboard!G33=0,"",Dashboard!G33)</f>
        <v/>
      </c>
      <c r="AK15" t="str">
        <f>IFERROR(_xlfn.XLOOKUP($AJ15, US_violent_crime!$A:$A,US_violent_crime!B:B),"")</f>
        <v/>
      </c>
      <c r="AL15" t="str">
        <f>IFERROR(_xlfn.XLOOKUP($AJ15, US_violent_crime!$A:$A,US_violent_crime!C:C),"")</f>
        <v/>
      </c>
      <c r="AM15" t="str">
        <f>IFERROR(_xlfn.XLOOKUP($AJ15, US_violent_crime!$A:$A,US_violent_crime!D:D),"")</f>
        <v/>
      </c>
    </row>
    <row r="16" spans="1:44" x14ac:dyDescent="0.2">
      <c r="A16" t="str">
        <f>IF(Dashboard!G34=0,"",Dashboard!G34)</f>
        <v/>
      </c>
      <c r="B16" t="str">
        <f>IFERROR(_xlfn.XLOOKUP($A16, Weather_Dataset!$A:$A,Weather_Dataset!B:B),"")</f>
        <v/>
      </c>
      <c r="C16" t="str">
        <f>IFERROR(_xlfn.XLOOKUP($A16, Weather_Dataset!$A:$A,Weather_Dataset!C:C),"")</f>
        <v/>
      </c>
      <c r="D16" t="str">
        <f>IFERROR(_xlfn.XLOOKUP($A16, Weather_Dataset!$A:$A,Weather_Dataset!D:D),"")</f>
        <v/>
      </c>
      <c r="E16" t="str">
        <f>IFERROR(_xlfn.XLOOKUP($A16, Weather_Dataset!$A:$A,Weather_Dataset!E:E),"")</f>
        <v/>
      </c>
      <c r="F16" t="str">
        <f>IFERROR(_xlfn.XLOOKUP($A16, Weather_Dataset!$A:$A,Weather_Dataset!G:G),"")</f>
        <v/>
      </c>
      <c r="G16" t="str">
        <f t="shared" si="0"/>
        <v/>
      </c>
      <c r="AJ16" t="str">
        <f>IF(Dashboard!G34=0,"",Dashboard!G34)</f>
        <v/>
      </c>
      <c r="AK16" t="str">
        <f>IFERROR(_xlfn.XLOOKUP($AJ16, US_violent_crime!$A:$A,US_violent_crime!B:B),"")</f>
        <v/>
      </c>
      <c r="AL16" t="str">
        <f>IFERROR(_xlfn.XLOOKUP($AJ16, US_violent_crime!$A:$A,US_violent_crime!C:C),"")</f>
        <v/>
      </c>
      <c r="AM16" t="str">
        <f>IFERROR(_xlfn.XLOOKUP($AJ16, US_violent_crime!$A:$A,US_violent_crime!D:D),"")</f>
        <v/>
      </c>
    </row>
    <row r="17" spans="1:39" x14ac:dyDescent="0.2">
      <c r="A17" t="str">
        <f>IF(Dashboard!G35=0,"",Dashboard!G35)</f>
        <v/>
      </c>
      <c r="B17" t="str">
        <f>IFERROR(_xlfn.XLOOKUP($A17, Weather_Dataset!$A:$A,Weather_Dataset!B:B),"")</f>
        <v/>
      </c>
      <c r="C17" t="str">
        <f>IFERROR(_xlfn.XLOOKUP($A17, Weather_Dataset!$A:$A,Weather_Dataset!C:C),"")</f>
        <v/>
      </c>
      <c r="D17" t="str">
        <f>IFERROR(_xlfn.XLOOKUP($A17, Weather_Dataset!$A:$A,Weather_Dataset!D:D),"")</f>
        <v/>
      </c>
      <c r="E17" t="str">
        <f>IFERROR(_xlfn.XLOOKUP($A17, Weather_Dataset!$A:$A,Weather_Dataset!E:E),"")</f>
        <v/>
      </c>
      <c r="F17" t="str">
        <f>IFERROR(_xlfn.XLOOKUP($A17, Weather_Dataset!$A:$A,Weather_Dataset!G:G),"")</f>
        <v/>
      </c>
      <c r="G17" t="str">
        <f t="shared" si="0"/>
        <v/>
      </c>
      <c r="AJ17" t="str">
        <f>IF(Dashboard!G35=0,"",Dashboard!G35)</f>
        <v/>
      </c>
      <c r="AK17" t="str">
        <f>IFERROR(_xlfn.XLOOKUP($AJ17, US_violent_crime!$A:$A,US_violent_crime!B:B),"")</f>
        <v/>
      </c>
      <c r="AL17" t="str">
        <f>IFERROR(_xlfn.XLOOKUP($AJ17, US_violent_crime!$A:$A,US_violent_crime!C:C),"")</f>
        <v/>
      </c>
      <c r="AM17" t="str">
        <f>IFERROR(_xlfn.XLOOKUP($AJ17, US_violent_crime!$A:$A,US_violent_crime!D:D),"")</f>
        <v/>
      </c>
    </row>
    <row r="18" spans="1:39" x14ac:dyDescent="0.2">
      <c r="A18" t="str">
        <f>IF(Dashboard!G36=0,"",Dashboard!G36)</f>
        <v/>
      </c>
      <c r="B18" t="str">
        <f>IFERROR(_xlfn.XLOOKUP($A18, Weather_Dataset!$A:$A,Weather_Dataset!B:B),"")</f>
        <v/>
      </c>
      <c r="C18" t="str">
        <f>IFERROR(_xlfn.XLOOKUP($A18, Weather_Dataset!$A:$A,Weather_Dataset!C:C),"")</f>
        <v/>
      </c>
      <c r="D18" t="str">
        <f>IFERROR(_xlfn.XLOOKUP($A18, Weather_Dataset!$A:$A,Weather_Dataset!D:D),"")</f>
        <v/>
      </c>
      <c r="E18" t="str">
        <f>IFERROR(_xlfn.XLOOKUP($A18, Weather_Dataset!$A:$A,Weather_Dataset!E:E),"")</f>
        <v/>
      </c>
      <c r="F18" t="str">
        <f>IFERROR(_xlfn.XLOOKUP($A18, Weather_Dataset!$A:$A,Weather_Dataset!G:G),"")</f>
        <v/>
      </c>
      <c r="G18" t="str">
        <f t="shared" si="0"/>
        <v/>
      </c>
      <c r="AJ18" t="str">
        <f>IF(Dashboard!G36=0,"",Dashboard!G36)</f>
        <v/>
      </c>
      <c r="AK18" t="str">
        <f>IFERROR(_xlfn.XLOOKUP($AJ18, US_violent_crime!$A:$A,US_violent_crime!B:B),"")</f>
        <v/>
      </c>
      <c r="AL18" t="str">
        <f>IFERROR(_xlfn.XLOOKUP($AJ18, US_violent_crime!$A:$A,US_violent_crime!C:C),"")</f>
        <v/>
      </c>
      <c r="AM18" t="str">
        <f>IFERROR(_xlfn.XLOOKUP($AJ18, US_violent_crime!$A:$A,US_violent_crime!D:D),"")</f>
        <v/>
      </c>
    </row>
    <row r="19" spans="1:39" x14ac:dyDescent="0.2">
      <c r="A19" t="str">
        <f>IF(Dashboard!G37=0,"",Dashboard!G37)</f>
        <v/>
      </c>
      <c r="B19" t="str">
        <f>IFERROR(_xlfn.XLOOKUP($A19, Weather_Dataset!$A:$A,Weather_Dataset!B:B),"")</f>
        <v/>
      </c>
      <c r="C19" t="str">
        <f>IFERROR(_xlfn.XLOOKUP($A19, Weather_Dataset!$A:$A,Weather_Dataset!C:C),"")</f>
        <v/>
      </c>
      <c r="D19" t="str">
        <f>IFERROR(_xlfn.XLOOKUP($A19, Weather_Dataset!$A:$A,Weather_Dataset!D:D),"")</f>
        <v/>
      </c>
      <c r="E19" t="str">
        <f>IFERROR(_xlfn.XLOOKUP($A19, Weather_Dataset!$A:$A,Weather_Dataset!E:E),"")</f>
        <v/>
      </c>
      <c r="F19" t="str">
        <f>IFERROR(_xlfn.XLOOKUP($A19, Weather_Dataset!$A:$A,Weather_Dataset!G:G),"")</f>
        <v/>
      </c>
      <c r="G19" t="str">
        <f t="shared" si="0"/>
        <v/>
      </c>
      <c r="AJ19" t="str">
        <f>IF(Dashboard!G37=0,"",Dashboard!G37)</f>
        <v/>
      </c>
      <c r="AK19" t="str">
        <f>IFERROR(_xlfn.XLOOKUP($AJ19, US_violent_crime!$A:$A,US_violent_crime!B:B),"")</f>
        <v/>
      </c>
      <c r="AL19" t="str">
        <f>IFERROR(_xlfn.XLOOKUP($AJ19, US_violent_crime!$A:$A,US_violent_crime!C:C),"")</f>
        <v/>
      </c>
      <c r="AM19" t="str">
        <f>IFERROR(_xlfn.XLOOKUP($AJ19, US_violent_crime!$A:$A,US_violent_crime!D:D),"")</f>
        <v/>
      </c>
    </row>
    <row r="20" spans="1:39" x14ac:dyDescent="0.2">
      <c r="A20" t="str">
        <f>IF(Dashboard!G38=0,"",Dashboard!G38)</f>
        <v/>
      </c>
      <c r="B20" t="str">
        <f>IFERROR(_xlfn.XLOOKUP($A20, Weather_Dataset!$A:$A,Weather_Dataset!B:B),"")</f>
        <v/>
      </c>
      <c r="C20" t="str">
        <f>IFERROR(_xlfn.XLOOKUP($A20, Weather_Dataset!$A:$A,Weather_Dataset!C:C),"")</f>
        <v/>
      </c>
      <c r="D20" t="str">
        <f>IFERROR(_xlfn.XLOOKUP($A20, Weather_Dataset!$A:$A,Weather_Dataset!D:D),"")</f>
        <v/>
      </c>
      <c r="E20" t="str">
        <f>IFERROR(_xlfn.XLOOKUP($A20, Weather_Dataset!$A:$A,Weather_Dataset!E:E),"")</f>
        <v/>
      </c>
      <c r="F20" t="str">
        <f>IFERROR(_xlfn.XLOOKUP($A20, Weather_Dataset!$A:$A,Weather_Dataset!G:G),"")</f>
        <v/>
      </c>
      <c r="G20" t="str">
        <f t="shared" si="0"/>
        <v/>
      </c>
      <c r="AJ20" t="str">
        <f>IF(Dashboard!G38=0,"",Dashboard!G38)</f>
        <v/>
      </c>
      <c r="AK20" t="str">
        <f>IFERROR(_xlfn.XLOOKUP($AJ20, US_violent_crime!$A:$A,US_violent_crime!B:B),"")</f>
        <v/>
      </c>
      <c r="AL20" t="str">
        <f>IFERROR(_xlfn.XLOOKUP($AJ20, US_violent_crime!$A:$A,US_violent_crime!C:C),"")</f>
        <v/>
      </c>
      <c r="AM20" t="str">
        <f>IFERROR(_xlfn.XLOOKUP($AJ20, US_violent_crime!$A:$A,US_violent_crime!D:D),"")</f>
        <v/>
      </c>
    </row>
    <row r="24" spans="1:39" x14ac:dyDescent="0.2">
      <c r="B24" s="5" t="s">
        <v>144</v>
      </c>
    </row>
    <row r="25" spans="1:39" x14ac:dyDescent="0.2">
      <c r="B25" t="s">
        <v>106</v>
      </c>
      <c r="D25" t="s">
        <v>192</v>
      </c>
      <c r="E25" t="s">
        <v>135</v>
      </c>
    </row>
    <row r="26" spans="1:39" x14ac:dyDescent="0.2">
      <c r="B26" t="s">
        <v>170</v>
      </c>
      <c r="C26" t="s">
        <v>171</v>
      </c>
    </row>
    <row r="27" spans="1:39" x14ac:dyDescent="0.2">
      <c r="A27" s="5" t="s">
        <v>134</v>
      </c>
      <c r="B27" t="s">
        <v>172</v>
      </c>
    </row>
    <row r="28" spans="1:39" x14ac:dyDescent="0.2">
      <c r="A28" s="6" t="s">
        <v>165</v>
      </c>
      <c r="B28" s="51">
        <v>54.4</v>
      </c>
      <c r="C28" s="51">
        <v>54.4</v>
      </c>
      <c r="D28" s="51">
        <v>54.4</v>
      </c>
      <c r="E28" s="51">
        <v>54.4</v>
      </c>
    </row>
    <row r="29" spans="1:39" x14ac:dyDescent="0.2">
      <c r="A29" s="6" t="s">
        <v>166</v>
      </c>
      <c r="B29" s="51">
        <v>75.400000000000006</v>
      </c>
      <c r="C29" s="51">
        <v>75.400000000000006</v>
      </c>
      <c r="D29" s="51">
        <v>75.400000000000006</v>
      </c>
      <c r="E29" s="51">
        <v>75.400000000000006</v>
      </c>
    </row>
    <row r="30" spans="1:39" x14ac:dyDescent="0.2">
      <c r="A30" s="6" t="s">
        <v>160</v>
      </c>
      <c r="B30" s="51">
        <v>56</v>
      </c>
      <c r="C30" s="51">
        <v>56</v>
      </c>
      <c r="D30" s="51">
        <v>56</v>
      </c>
      <c r="E30" s="51">
        <v>56</v>
      </c>
    </row>
    <row r="31" spans="1:39" x14ac:dyDescent="0.2">
      <c r="A31" s="6" t="s">
        <v>161</v>
      </c>
      <c r="B31" s="51">
        <v>32.299999999999997</v>
      </c>
      <c r="C31" s="51">
        <v>32.299999999999997</v>
      </c>
      <c r="D31" s="51">
        <v>32.299999999999997</v>
      </c>
      <c r="E31" s="51">
        <v>32.299999999999997</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Props1.xml><?xml version="1.0" encoding="utf-8"?>
<ds:datastoreItem xmlns:ds="http://schemas.openxmlformats.org/officeDocument/2006/customXml" ds:itemID="{B6A58577-CC4D-40C0-82D0-1555B9AC2B38}">
  <ds:schemaRefs/>
</ds:datastoreItem>
</file>

<file path=customXml/itemProps2.xml><?xml version="1.0" encoding="utf-8"?>
<ds:datastoreItem xmlns:ds="http://schemas.openxmlformats.org/officeDocument/2006/customXml" ds:itemID="{974F31E3-D4B9-450B-94AE-3BC7020535FF}">
  <ds:schemaRefs>
    <ds:schemaRef ds:uri="http://www.w3.org/2001/XMLSchema"/>
    <ds:schemaRef ds:uri="http://microsoft.data.visualization.Client.Excel.PState/1.0"/>
  </ds:schemaRefs>
</ds:datastoreItem>
</file>

<file path=customXml/itemProps3.xml><?xml version="1.0" encoding="utf-8"?>
<ds:datastoreItem xmlns:ds="http://schemas.openxmlformats.org/officeDocument/2006/customXml" ds:itemID="{D780ACDE-F935-44BD-8E9B-961CD1826EC5}">
  <ds:schemaRefs/>
</ds:datastoreItem>
</file>

<file path=customXml/itemProps4.xml><?xml version="1.0" encoding="utf-8"?>
<ds:datastoreItem xmlns:ds="http://schemas.openxmlformats.org/officeDocument/2006/customXml" ds:itemID="{DC143E3A-E3E9-4A9D-9BEB-DFE4E3ED5D16}">
  <ds:schemaRefs/>
</ds:datastoreItem>
</file>

<file path=customXml/itemProps5.xml><?xml version="1.0" encoding="utf-8"?>
<ds:datastoreItem xmlns:ds="http://schemas.openxmlformats.org/officeDocument/2006/customXml" ds:itemID="{C8D657B3-F9F4-4B33-88C5-04B13CEDBBF0}">
  <ds:schemaRefs>
    <ds:schemaRef ds:uri="http://www.w3.org/2001/XMLSchema"/>
    <ds:schemaRef ds:uri="http://microsoft.data.visualization.engine.tours/1.0"/>
  </ds:schemaRefs>
</ds:datastoreItem>
</file>

<file path=customXml/itemProps6.xml><?xml version="1.0" encoding="utf-8"?>
<ds:datastoreItem xmlns:ds="http://schemas.openxmlformats.org/officeDocument/2006/customXml" ds:itemID="{ED77D408-D77E-43F4-BC7C-170F1B51EFBA}">
  <ds:schemaRefs/>
</ds:datastoreItem>
</file>

<file path=customXml/itemProps7.xml><?xml version="1.0" encoding="utf-8"?>
<ds:datastoreItem xmlns:ds="http://schemas.openxmlformats.org/officeDocument/2006/customXml" ds:itemID="{F4DF33E8-DBEC-4028-B3E6-A2ABE49FEE4E}">
  <ds:schemaRefs/>
</ds:datastoreItem>
</file>

<file path=customXml/itemProps8.xml><?xml version="1.0" encoding="utf-8"?>
<ds:datastoreItem xmlns:ds="http://schemas.openxmlformats.org/officeDocument/2006/customXml" ds:itemID="{EAF65EF7-5A5F-4F2B-B832-E40506E2BD70}">
  <ds:schemaRefs/>
</ds:datastoreItem>
</file>

<file path=customXml/itemProps9.xml><?xml version="1.0" encoding="utf-8"?>
<ds:datastoreItem xmlns:ds="http://schemas.openxmlformats.org/officeDocument/2006/customXml" ds:itemID="{2A72F60C-6D3C-461A-B7FA-D1C73C64A8A1}">
  <ds:schemaRefs>
    <ds:schemaRef ds:uri="http://www.w3.org/2001/XMLSchema"/>
    <ds:schemaRef ds:uri="http://microsoft.data.visualization.Client.Excel/1.0"/>
  </ds:schemaRefs>
</ds:datastoreItem>
</file>

<file path=customXml/itemProps10.xml><?xml version="1.0" encoding="utf-8"?>
<ds:datastoreItem xmlns:ds="http://schemas.openxmlformats.org/officeDocument/2006/customXml" ds:itemID="{9F876AAD-4B56-457B-8045-9F3375798C08}">
  <ds:schemaRefs>
    <ds:schemaRef ds:uri="http://www.w3.org/2001/XMLSchema"/>
    <ds:schemaRef ds:uri="http://microsoft.data.visualization.Client.Excel.LState/1.0"/>
  </ds:schemaRefs>
</ds:datastoreItem>
</file>

<file path=customXml/itemProps11.xml><?xml version="1.0" encoding="utf-8"?>
<ds:datastoreItem xmlns:ds="http://schemas.openxmlformats.org/officeDocument/2006/customXml" ds:itemID="{22DA8961-7BDF-43C3-93B7-19D18BFB1938}">
  <ds:schemaRefs/>
</ds:datastoreItem>
</file>

<file path=customXml/itemProps12.xml><?xml version="1.0" encoding="utf-8"?>
<ds:datastoreItem xmlns:ds="http://schemas.openxmlformats.org/officeDocument/2006/customXml" ds:itemID="{EB81D9D3-2B9B-4819-B02F-CDB82BEC4012}">
  <ds:schemaRefs>
    <ds:schemaRef ds:uri="http://schemas.microsoft.com/DataMashup"/>
  </ds:schemaRefs>
</ds:datastoreItem>
</file>

<file path=customXml/itemProps13.xml><?xml version="1.0" encoding="utf-8"?>
<ds:datastoreItem xmlns:ds="http://schemas.openxmlformats.org/officeDocument/2006/customXml" ds:itemID="{10BEE4A1-4123-4058-AD07-5339B79F33B1}">
  <ds:schemaRefs/>
</ds:datastoreItem>
</file>

<file path=customXml/itemProps14.xml><?xml version="1.0" encoding="utf-8"?>
<ds:datastoreItem xmlns:ds="http://schemas.openxmlformats.org/officeDocument/2006/customXml" ds:itemID="{25C8C1AB-E036-49AD-8552-A11176B3AAA1}">
  <ds:schemaRefs/>
</ds:datastoreItem>
</file>

<file path=customXml/itemProps15.xml><?xml version="1.0" encoding="utf-8"?>
<ds:datastoreItem xmlns:ds="http://schemas.openxmlformats.org/officeDocument/2006/customXml" ds:itemID="{A6EE3224-B9EE-4982-81B9-218EDD1CC890}">
  <ds:schemaRefs/>
</ds:datastoreItem>
</file>

<file path=customXml/itemProps16.xml><?xml version="1.0" encoding="utf-8"?>
<ds:datastoreItem xmlns:ds="http://schemas.openxmlformats.org/officeDocument/2006/customXml" ds:itemID="{CA3ADEB1-8ADF-400E-9401-65D2BB4EE9AD}">
  <ds:schemaRefs>
    <ds:schemaRef ds:uri="http://www.w3.org/2001/XMLSchema"/>
    <ds:schemaRef ds:uri="http://microsoft.data.visualization.engine.tours/1.0"/>
  </ds:schemaRefs>
</ds:datastoreItem>
</file>

<file path=customXml/itemProps17.xml><?xml version="1.0" encoding="utf-8"?>
<ds:datastoreItem xmlns:ds="http://schemas.openxmlformats.org/officeDocument/2006/customXml" ds:itemID="{1B0C0088-F83B-42A8-993C-9D7DE16F9998}">
  <ds:schemaRefs/>
</ds:datastoreItem>
</file>

<file path=customXml/itemProps18.xml><?xml version="1.0" encoding="utf-8"?>
<ds:datastoreItem xmlns:ds="http://schemas.openxmlformats.org/officeDocument/2006/customXml" ds:itemID="{457C956E-11AA-4321-BEDE-8C9595F1184B}">
  <ds:schemaRefs/>
</ds:datastoreItem>
</file>

<file path=customXml/itemProps19.xml><?xml version="1.0" encoding="utf-8"?>
<ds:datastoreItem xmlns:ds="http://schemas.openxmlformats.org/officeDocument/2006/customXml" ds:itemID="{6133DE15-26FB-4179-96D4-56999FAB0925}">
  <ds:schemaRefs/>
</ds:datastoreItem>
</file>

<file path=customXml/itemProps20.xml><?xml version="1.0" encoding="utf-8"?>
<ds:datastoreItem xmlns:ds="http://schemas.openxmlformats.org/officeDocument/2006/customXml" ds:itemID="{6DEFB767-3E0B-48E9-8BF9-77646854D78C}">
  <ds:schemaRefs/>
</ds:datastoreItem>
</file>

<file path=customXml/itemProps21.xml><?xml version="1.0" encoding="utf-8"?>
<ds:datastoreItem xmlns:ds="http://schemas.openxmlformats.org/officeDocument/2006/customXml" ds:itemID="{129231D4-7770-447E-AB1E-9E6CBDD509E2}">
  <ds:schemaRefs/>
</ds:datastoreItem>
</file>

<file path=customXml/itemProps22.xml><?xml version="1.0" encoding="utf-8"?>
<ds:datastoreItem xmlns:ds="http://schemas.openxmlformats.org/officeDocument/2006/customXml" ds:itemID="{0FDDD9A5-7398-43F0-AB57-076D9AA04EB1}">
  <ds:schemaRefs/>
</ds:datastoreItem>
</file>

<file path=customXml/itemProps23.xml><?xml version="1.0" encoding="utf-8"?>
<ds:datastoreItem xmlns:ds="http://schemas.openxmlformats.org/officeDocument/2006/customXml" ds:itemID="{192792CF-E5BC-411C-889F-42BD284F12FB}">
  <ds:schemaRefs/>
</ds:datastoreItem>
</file>

<file path=customXml/itemProps24.xml><?xml version="1.0" encoding="utf-8"?>
<ds:datastoreItem xmlns:ds="http://schemas.openxmlformats.org/officeDocument/2006/customXml" ds:itemID="{02659033-FBAA-4645-AFCC-39A2D41E6B44}">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11</vt:i4>
      </vt:variant>
      <vt:variant>
        <vt:lpstr>Named Ranges</vt:lpstr>
      </vt:variant>
      <vt:variant>
        <vt:i4>7</vt:i4>
      </vt:variant>
    </vt:vector>
  </HeadingPairs>
  <TitlesOfParts>
    <vt:vector size="18" baseType="lpstr">
      <vt:lpstr>Cost_of_living</vt:lpstr>
      <vt:lpstr>Concised Table</vt:lpstr>
      <vt:lpstr>State Code Mapping</vt:lpstr>
      <vt:lpstr>Weather_Dataset</vt:lpstr>
      <vt:lpstr>Dashboard</vt:lpstr>
      <vt:lpstr>Cost of Living Index</vt:lpstr>
      <vt:lpstr>Crime Rate</vt:lpstr>
      <vt:lpstr>Weather</vt:lpstr>
      <vt:lpstr>Information</vt:lpstr>
      <vt:lpstr>US_violent_crime</vt:lpstr>
      <vt:lpstr>Summary</vt:lpstr>
      <vt:lpstr>ClimateStatus</vt:lpstr>
      <vt:lpstr>'Concised Table'!Criteria</vt:lpstr>
      <vt:lpstr>'Cost of Living Index'!Criteria</vt:lpstr>
      <vt:lpstr>Criteria_Range</vt:lpstr>
      <vt:lpstr>'Concised Table'!Extract</vt:lpstr>
      <vt:lpstr>'Cost of Living Index'!Extract</vt:lpstr>
      <vt:lpstr>Temp</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Dhwani Teli</dc:creator>
  <cp:lastModifiedBy>Dhwani Teli</cp:lastModifiedBy>
  <dcterms:created xsi:type="dcterms:W3CDTF">2025-04-29T14:13:34Z</dcterms:created>
  <dcterms:modified xsi:type="dcterms:W3CDTF">2025-12-23T10:01:16Z</dcterms:modified>
</cp:coreProperties>
</file>