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3"/>
  </bookViews>
  <sheets>
    <sheet name="Sheet1" sheetId="1" r:id="rId1"/>
    <sheet name="Projection(2016-2019" sheetId="2" r:id="rId2"/>
    <sheet name="Projection(2016-2019 (2)" sheetId="5" r:id="rId3"/>
    <sheet name="Projection(2016-2020)" sheetId="6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H20" i="6"/>
  <c r="H80"/>
  <c r="H76"/>
  <c r="H47"/>
  <c r="H43"/>
  <c r="H16"/>
  <c r="G20"/>
  <c r="G80"/>
  <c r="G76"/>
  <c r="G47"/>
  <c r="G43"/>
  <c r="G16"/>
  <c r="D76"/>
  <c r="D43"/>
  <c r="D16"/>
  <c r="H101"/>
  <c r="H99"/>
  <c r="H100"/>
  <c r="H102" s="1"/>
  <c r="G99"/>
  <c r="G100"/>
  <c r="G102"/>
  <c r="H97"/>
  <c r="G97"/>
  <c r="H96"/>
  <c r="G96" l="1"/>
  <c r="L20" l="1"/>
  <c r="F17" l="1"/>
  <c r="F19"/>
  <c r="F21"/>
  <c r="C81"/>
  <c r="C79"/>
  <c r="C77"/>
  <c r="C48"/>
  <c r="C46"/>
  <c r="C44"/>
  <c r="C21"/>
  <c r="C19"/>
  <c r="C17"/>
  <c r="H81"/>
  <c r="G81"/>
  <c r="F81"/>
  <c r="E81"/>
  <c r="D81"/>
  <c r="H79"/>
  <c r="G79"/>
  <c r="F79"/>
  <c r="E79"/>
  <c r="D79"/>
  <c r="H77"/>
  <c r="G77"/>
  <c r="F77"/>
  <c r="E77"/>
  <c r="D77"/>
  <c r="H48"/>
  <c r="G48"/>
  <c r="F48"/>
  <c r="E48"/>
  <c r="D48"/>
  <c r="H46"/>
  <c r="G46"/>
  <c r="F46"/>
  <c r="E46"/>
  <c r="D46"/>
  <c r="H44"/>
  <c r="G44"/>
  <c r="F44"/>
  <c r="E44"/>
  <c r="D44"/>
  <c r="H21"/>
  <c r="G21"/>
  <c r="E21"/>
  <c r="D21"/>
  <c r="H19"/>
  <c r="G19"/>
  <c r="E19"/>
  <c r="D19"/>
  <c r="H17"/>
  <c r="G17"/>
  <c r="E17"/>
  <c r="D17"/>
  <c r="J49" i="5"/>
  <c r="J50" s="1"/>
  <c r="J51" s="1"/>
  <c r="K49"/>
  <c r="J47"/>
  <c r="K47"/>
  <c r="J45"/>
  <c r="K46"/>
  <c r="K48"/>
  <c r="I46"/>
  <c r="I47" s="1"/>
  <c r="I48"/>
  <c r="I49" s="1"/>
  <c r="I79"/>
  <c r="J79"/>
  <c r="I81"/>
  <c r="J81"/>
  <c r="K80"/>
  <c r="K81" s="1"/>
  <c r="K82"/>
  <c r="I80"/>
  <c r="I82"/>
  <c r="K78"/>
  <c r="K79" s="1"/>
  <c r="I78"/>
  <c r="K44"/>
  <c r="K45" s="1"/>
  <c r="I44"/>
  <c r="I45" s="1"/>
  <c r="K16"/>
  <c r="K17" s="1"/>
  <c r="K18"/>
  <c r="K19" s="1"/>
  <c r="K14"/>
  <c r="K15" s="1"/>
  <c r="I16"/>
  <c r="I17" s="1"/>
  <c r="I18"/>
  <c r="I19" s="1"/>
  <c r="I14"/>
  <c r="I15" s="1"/>
  <c r="J83"/>
  <c r="H83"/>
  <c r="F83"/>
  <c r="I83" s="1"/>
  <c r="E83"/>
  <c r="D83"/>
  <c r="C83"/>
  <c r="H81"/>
  <c r="F81"/>
  <c r="E81"/>
  <c r="D81"/>
  <c r="C81"/>
  <c r="H79"/>
  <c r="F79"/>
  <c r="E79"/>
  <c r="D79"/>
  <c r="C79"/>
  <c r="H49"/>
  <c r="F49"/>
  <c r="E49"/>
  <c r="D49"/>
  <c r="C49"/>
  <c r="H47"/>
  <c r="F47"/>
  <c r="E47"/>
  <c r="D47"/>
  <c r="C47"/>
  <c r="H45"/>
  <c r="F45"/>
  <c r="E45"/>
  <c r="D45"/>
  <c r="C45"/>
  <c r="J19"/>
  <c r="H19"/>
  <c r="F19"/>
  <c r="E19"/>
  <c r="D19"/>
  <c r="C19"/>
  <c r="J17"/>
  <c r="H17"/>
  <c r="F17"/>
  <c r="E17"/>
  <c r="D17"/>
  <c r="C17"/>
  <c r="J15"/>
  <c r="H15"/>
  <c r="F15"/>
  <c r="E15"/>
  <c r="D15"/>
  <c r="C15"/>
  <c r="H83" i="2"/>
  <c r="G83"/>
  <c r="F83"/>
  <c r="E83"/>
  <c r="D83"/>
  <c r="C83"/>
  <c r="H81"/>
  <c r="G81"/>
  <c r="F81"/>
  <c r="E81"/>
  <c r="D81"/>
  <c r="C81"/>
  <c r="H79"/>
  <c r="G79"/>
  <c r="F79"/>
  <c r="E79"/>
  <c r="D79"/>
  <c r="C79"/>
  <c r="H49"/>
  <c r="G49"/>
  <c r="F49"/>
  <c r="E49"/>
  <c r="D49"/>
  <c r="C49"/>
  <c r="H47"/>
  <c r="G47"/>
  <c r="F47"/>
  <c r="E47"/>
  <c r="D47"/>
  <c r="C47"/>
  <c r="H45"/>
  <c r="G45"/>
  <c r="F45"/>
  <c r="E45"/>
  <c r="D45"/>
  <c r="C45"/>
  <c r="H19"/>
  <c r="G19"/>
  <c r="F19"/>
  <c r="E19"/>
  <c r="D19"/>
  <c r="C19"/>
  <c r="H17"/>
  <c r="G17"/>
  <c r="F17"/>
  <c r="E17"/>
  <c r="D17"/>
  <c r="C17"/>
  <c r="H15"/>
  <c r="G15"/>
  <c r="F15"/>
  <c r="E15"/>
  <c r="D15"/>
  <c r="C15"/>
  <c r="H68" i="1"/>
  <c r="G68"/>
  <c r="F68"/>
  <c r="E68"/>
  <c r="E69" s="1"/>
  <c r="E70" s="1"/>
  <c r="D68"/>
  <c r="C68"/>
  <c r="H66"/>
  <c r="G66"/>
  <c r="F66"/>
  <c r="E66"/>
  <c r="D66"/>
  <c r="C66"/>
  <c r="H64"/>
  <c r="G64"/>
  <c r="F64"/>
  <c r="E64"/>
  <c r="D64"/>
  <c r="C64"/>
  <c r="H42"/>
  <c r="G42"/>
  <c r="F42"/>
  <c r="E42"/>
  <c r="D42"/>
  <c r="C42"/>
  <c r="H40"/>
  <c r="G40"/>
  <c r="F40"/>
  <c r="E40"/>
  <c r="D40"/>
  <c r="C40"/>
  <c r="H38"/>
  <c r="G38"/>
  <c r="F38"/>
  <c r="E38"/>
  <c r="D38"/>
  <c r="C38"/>
  <c r="H19"/>
  <c r="G19"/>
  <c r="F19"/>
  <c r="E19"/>
  <c r="D19"/>
  <c r="C19"/>
  <c r="H17"/>
  <c r="G17"/>
  <c r="F17"/>
  <c r="E17"/>
  <c r="D17"/>
  <c r="C17"/>
  <c r="H15"/>
  <c r="G15"/>
  <c r="F15"/>
  <c r="E15"/>
  <c r="D15"/>
  <c r="C15"/>
  <c r="C49" i="6" l="1"/>
  <c r="C22"/>
  <c r="C83" s="1"/>
  <c r="F22"/>
  <c r="C82"/>
  <c r="D49"/>
  <c r="E22"/>
  <c r="F82"/>
  <c r="H49"/>
  <c r="G22"/>
  <c r="E49"/>
  <c r="G82"/>
  <c r="D22"/>
  <c r="F49"/>
  <c r="D82"/>
  <c r="H22"/>
  <c r="G49"/>
  <c r="E82"/>
  <c r="H82"/>
  <c r="I20" i="5"/>
  <c r="I21" s="1"/>
  <c r="K50"/>
  <c r="K51" s="1"/>
  <c r="K20"/>
  <c r="K21" s="1"/>
  <c r="I50"/>
  <c r="I51" s="1"/>
  <c r="E20" i="1"/>
  <c r="E21" s="1"/>
  <c r="G43"/>
  <c r="G44" s="1"/>
  <c r="H43"/>
  <c r="H44" s="1"/>
  <c r="F69"/>
  <c r="F70" s="1"/>
  <c r="C20"/>
  <c r="C21" s="1"/>
  <c r="G20"/>
  <c r="G21" s="1"/>
  <c r="E43"/>
  <c r="E44" s="1"/>
  <c r="C69"/>
  <c r="C70" s="1"/>
  <c r="G69"/>
  <c r="G70" s="1"/>
  <c r="K83" i="5"/>
  <c r="C43" i="1"/>
  <c r="C44" s="1"/>
  <c r="F20"/>
  <c r="F21" s="1"/>
  <c r="D43"/>
  <c r="D44" s="1"/>
  <c r="D20"/>
  <c r="D21" s="1"/>
  <c r="H20"/>
  <c r="H21" s="1"/>
  <c r="F43"/>
  <c r="F44" s="1"/>
  <c r="D69"/>
  <c r="D70" s="1"/>
  <c r="H69"/>
  <c r="H70" s="1"/>
  <c r="C20" i="5"/>
  <c r="C21" s="1"/>
  <c r="D20"/>
  <c r="D21" s="1"/>
  <c r="E20"/>
  <c r="E21" s="1"/>
  <c r="F20"/>
  <c r="F21" s="1"/>
  <c r="H20"/>
  <c r="H21" s="1"/>
  <c r="J20"/>
  <c r="J21" s="1"/>
  <c r="C50"/>
  <c r="C51" s="1"/>
  <c r="D50"/>
  <c r="D51" s="1"/>
  <c r="E50"/>
  <c r="E51" s="1"/>
  <c r="F50"/>
  <c r="F51" s="1"/>
  <c r="H50"/>
  <c r="H51" s="1"/>
  <c r="C84"/>
  <c r="C85" s="1"/>
  <c r="D84"/>
  <c r="D85" s="1"/>
  <c r="E84"/>
  <c r="E85" s="1"/>
  <c r="F84"/>
  <c r="H84"/>
  <c r="H85" s="1"/>
  <c r="J84"/>
  <c r="J85" s="1"/>
  <c r="C20" i="2"/>
  <c r="C21" s="1"/>
  <c r="D20"/>
  <c r="D21" s="1"/>
  <c r="E20"/>
  <c r="E21" s="1"/>
  <c r="C50"/>
  <c r="C51" s="1"/>
  <c r="D50"/>
  <c r="D51" s="1"/>
  <c r="E50"/>
  <c r="E51" s="1"/>
  <c r="C84"/>
  <c r="C85" s="1"/>
  <c r="D84"/>
  <c r="D85" s="1"/>
  <c r="E84"/>
  <c r="E85" s="1"/>
  <c r="H84"/>
  <c r="H85" s="1"/>
  <c r="G84"/>
  <c r="G85" s="1"/>
  <c r="F84"/>
  <c r="F85" s="1"/>
  <c r="H50"/>
  <c r="H51" s="1"/>
  <c r="G50"/>
  <c r="G51" s="1"/>
  <c r="F50"/>
  <c r="F51" s="1"/>
  <c r="H20"/>
  <c r="H21" s="1"/>
  <c r="G20"/>
  <c r="G21" s="1"/>
  <c r="G86" s="1"/>
  <c r="F20"/>
  <c r="F21" s="1"/>
  <c r="F86" s="1"/>
  <c r="E83" i="6" l="1"/>
  <c r="H83"/>
  <c r="H98" s="1"/>
  <c r="G83"/>
  <c r="G98" s="1"/>
  <c r="F83"/>
  <c r="D83"/>
  <c r="J86" i="5"/>
  <c r="F85"/>
  <c r="K84"/>
  <c r="I84"/>
  <c r="H86"/>
  <c r="F86"/>
  <c r="H86" i="2"/>
  <c r="I85" i="5" l="1"/>
  <c r="I86" s="1"/>
  <c r="K85"/>
  <c r="K86" s="1"/>
</calcChain>
</file>

<file path=xl/sharedStrings.xml><?xml version="1.0" encoding="utf-8"?>
<sst xmlns="http://schemas.openxmlformats.org/spreadsheetml/2006/main" count="477" uniqueCount="52">
  <si>
    <r>
      <t>Awa`ßi/ ms¯’vwfwËK  e¨q  cÖv°jb I cÖ‡¶cY</t>
    </r>
    <r>
      <rPr>
        <sz val="10"/>
        <rFont val="SutonnyMJ"/>
      </rPr>
      <t xml:space="preserve"> </t>
    </r>
  </si>
  <si>
    <t xml:space="preserve">    mvims‡¶c</t>
  </si>
  <si>
    <t>mvsweavwbK †KvW t</t>
  </si>
  <si>
    <t>mshyy³ Znwej Abybœqb - Ab¨vb¨ e¨q</t>
  </si>
  <si>
    <t>mgš¿Yvjq/wefvM t</t>
  </si>
  <si>
    <t>wk¶v gš¿Yvjq</t>
  </si>
  <si>
    <t>cÖvwZôvwbK †KvW t</t>
  </si>
  <si>
    <t>‡emiKvix wk¶v cÖwZôvbmg~n</t>
  </si>
  <si>
    <t>cwiPvjb BDwbU t</t>
  </si>
  <si>
    <t>0004</t>
  </si>
  <si>
    <t>‡emiKvix KvwiMwi gnvwe`¨vjq mg~n (weR‡bm g¨v‡bR‡g›U)</t>
  </si>
  <si>
    <t>(AsK mg~n j¶ UvKvq)</t>
  </si>
  <si>
    <t>Ask-6.2 G</t>
  </si>
  <si>
    <t xml:space="preserve">j¶ UvKvq </t>
  </si>
  <si>
    <t>e¨vL¨vg~jK e³e¨</t>
  </si>
  <si>
    <t>`ßi/ms¯’v</t>
  </si>
  <si>
    <t>ewY©Z Kvh©µ‡gi</t>
  </si>
  <si>
    <t>cÖK…Z e¨q</t>
  </si>
  <si>
    <t>ev‡RU</t>
  </si>
  <si>
    <t>cÖv°jb</t>
  </si>
  <si>
    <t>cÖ‡¶cb</t>
  </si>
  <si>
    <t>µwgK b¤^i</t>
  </si>
  <si>
    <t>2013-14</t>
  </si>
  <si>
    <t>2014-15</t>
  </si>
  <si>
    <t>2015-16</t>
  </si>
  <si>
    <t>2016-17</t>
  </si>
  <si>
    <t>2017-18</t>
  </si>
  <si>
    <t>2018-19</t>
  </si>
  <si>
    <t>5900-mvnvh¨ gÄyix</t>
  </si>
  <si>
    <t xml:space="preserve">5906- fvZvw` eve` mnvqZv </t>
  </si>
  <si>
    <t>Dc‡gvU</t>
  </si>
  <si>
    <t>5908- gnvN© fvZv eve` mnvqZv</t>
  </si>
  <si>
    <t>5931- ‡emiKvix wk¶K‡`i †eZb mnvqZv</t>
  </si>
  <si>
    <t>‡gvUt</t>
  </si>
  <si>
    <t>‡gvU Abybœqb e¨q</t>
  </si>
  <si>
    <t>0006</t>
  </si>
  <si>
    <t>‡emiKvix KvwiMwi gva¨wgK we`¨vjq mg~n (‡fv‡Kkbvj)</t>
  </si>
  <si>
    <t>0008</t>
  </si>
  <si>
    <t>‡emiKvix KvwiMwi gv`ªvmv mg~n -gv`ªmv (†fv‡Kkbvj I weGg)</t>
  </si>
  <si>
    <t>me©‡gvU Abybœqb e¨q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</si>
  <si>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</si>
  <si>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</si>
  <si>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</t>
  </si>
  <si>
    <t>bZzb GgwcIf‚w³ Ges gvDwm n‡Z cÖwZôvb ¯’vbvšÍ‡ii d‡j</t>
  </si>
  <si>
    <t>6*3%</t>
  </si>
  <si>
    <t>6*6%</t>
  </si>
  <si>
    <t>2019-20</t>
  </si>
  <si>
    <t>dig-3</t>
  </si>
  <si>
    <t>mvims‡¶c</t>
  </si>
  <si>
    <t>2020-21</t>
  </si>
  <si>
    <t>m¤¢ve¨ bZzb GgwcIf‚w³ 500Rb, Aa¨ÿ †¯‹j, mnKvix Aa¨vcK ‡¯‹j, weGW †¯‹j Ges gvDwk n‡Z 59wU cÖwZôv‡bi †gvU 561 Rb wkÿK-Kg©Pvix ¯’vbvšÍ‡ii d‡j</t>
  </si>
  <si>
    <t>(AsK mg~n nvRvi UvKvq)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</si>
</sst>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4"/>
      <name val="SutonnyMJ"/>
    </font>
    <font>
      <sz val="10"/>
      <name val="SutonnyMJ"/>
    </font>
    <font>
      <sz val="12"/>
      <color rgb="FFFF0000"/>
      <name val="SutonnyMJ"/>
    </font>
    <font>
      <sz val="10"/>
      <color rgb="FFFF0000"/>
      <name val="SutonnyMJ"/>
    </font>
    <font>
      <sz val="18"/>
      <color rgb="FFFF0000"/>
      <name val="SutonnyMJ"/>
    </font>
    <font>
      <sz val="10"/>
      <color theme="1"/>
      <name val="SutonnyMJ"/>
    </font>
    <font>
      <b/>
      <sz val="12"/>
      <name val="SutonnyMJ"/>
    </font>
    <font>
      <b/>
      <sz val="11"/>
      <name val="SutonnyMJ"/>
    </font>
    <font>
      <b/>
      <sz val="12"/>
      <color rgb="FFFF0000"/>
      <name val="SutonnyMJ"/>
    </font>
    <font>
      <sz val="11"/>
      <color rgb="FFFF0000"/>
      <name val="SutonnyMJ"/>
    </font>
    <font>
      <sz val="11"/>
      <name val="SutonnyMJ"/>
    </font>
    <font>
      <sz val="12"/>
      <name val="SutonnyMJ"/>
    </font>
    <font>
      <sz val="12"/>
      <color rgb="FF0033CC"/>
      <name val="SutonnyMJ"/>
    </font>
    <font>
      <sz val="14"/>
      <color rgb="FF0033CC"/>
      <name val="SutonnyMJ"/>
    </font>
    <font>
      <sz val="10"/>
      <color rgb="FF0033CC"/>
      <name val="SutonnyMJ"/>
    </font>
    <font>
      <sz val="14"/>
      <color rgb="FFFF0000"/>
      <name val="SutonnyMJ"/>
    </font>
    <font>
      <sz val="18"/>
      <name val="SutonnyMJ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/>
    <xf numFmtId="0" fontId="9" fillId="0" borderId="2" xfId="0" applyFont="1" applyBorder="1"/>
    <xf numFmtId="2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10" fillId="0" borderId="2" xfId="0" applyFont="1" applyBorder="1" applyAlignment="1">
      <alignment horizontal="right" vertical="top" wrapText="1"/>
    </xf>
    <xf numFmtId="0" fontId="11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/>
    <xf numFmtId="0" fontId="13" fillId="0" borderId="2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4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2" fontId="15" fillId="0" borderId="0" xfId="0" applyNumberFormat="1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 vertical="top" wrapText="1"/>
    </xf>
    <xf numFmtId="0" fontId="17" fillId="0" borderId="0" xfId="0" applyFont="1"/>
    <xf numFmtId="0" fontId="1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center" vertical="top" wrapText="1"/>
    </xf>
    <xf numFmtId="2" fontId="4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vertical="top"/>
    </xf>
    <xf numFmtId="1" fontId="12" fillId="0" borderId="0" xfId="0" applyNumberFormat="1" applyFont="1" applyBorder="1" applyAlignment="1">
      <alignment horizontal="right" vertical="top" wrapText="1"/>
    </xf>
    <xf numFmtId="1" fontId="2" fillId="0" borderId="0" xfId="0" applyNumberFormat="1" applyFont="1" applyAlignment="1">
      <alignment horizontal="right" wrapText="1"/>
    </xf>
    <xf numFmtId="2" fontId="2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activeCell="D14" sqref="D14"/>
    </sheetView>
  </sheetViews>
  <sheetFormatPr defaultRowHeight="14.25"/>
  <cols>
    <col min="1" max="2" width="9.140625" style="2"/>
    <col min="3" max="6" width="9.140625" style="4"/>
    <col min="7" max="9" width="9.140625" style="2"/>
    <col min="10" max="16384" width="9.140625" style="1"/>
  </cols>
  <sheetData>
    <row r="1" spans="1:9" ht="19.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4.75">
      <c r="C2" s="3"/>
      <c r="D2" s="3"/>
      <c r="F2" s="5" t="s">
        <v>1</v>
      </c>
    </row>
    <row r="3" spans="1:9" ht="24.75">
      <c r="A3" s="6"/>
      <c r="B3" s="7"/>
      <c r="C3" s="8"/>
      <c r="D3" s="8"/>
      <c r="E3" s="8"/>
      <c r="F3" s="5"/>
    </row>
    <row r="4" spans="1:9" ht="24.75">
      <c r="A4" s="9" t="s">
        <v>2</v>
      </c>
      <c r="B4" s="10">
        <v>3</v>
      </c>
      <c r="C4" s="8" t="s">
        <v>3</v>
      </c>
      <c r="D4" s="8"/>
      <c r="E4" s="8"/>
      <c r="F4" s="5"/>
    </row>
    <row r="5" spans="1:9" ht="24.75">
      <c r="A5" s="9" t="s">
        <v>4</v>
      </c>
      <c r="B5" s="10">
        <v>25</v>
      </c>
      <c r="C5" s="8" t="s">
        <v>5</v>
      </c>
      <c r="D5" s="8"/>
      <c r="E5" s="8"/>
      <c r="F5" s="5"/>
    </row>
    <row r="6" spans="1:9" ht="24.75">
      <c r="A6" s="9" t="s">
        <v>6</v>
      </c>
      <c r="B6" s="10">
        <v>2540</v>
      </c>
      <c r="C6" s="8" t="s">
        <v>7</v>
      </c>
      <c r="D6" s="8"/>
      <c r="E6" s="8"/>
      <c r="F6" s="5"/>
    </row>
    <row r="7" spans="1:9" ht="24.75">
      <c r="A7" s="9" t="s">
        <v>8</v>
      </c>
      <c r="B7" s="11" t="s">
        <v>9</v>
      </c>
      <c r="C7" s="8" t="s">
        <v>10</v>
      </c>
      <c r="D7" s="8"/>
      <c r="E7" s="8"/>
      <c r="F7" s="5"/>
    </row>
    <row r="8" spans="1:9" ht="24.75">
      <c r="A8" s="9"/>
      <c r="B8" s="12"/>
      <c r="D8" s="8"/>
      <c r="F8" s="5"/>
      <c r="I8" s="13" t="s">
        <v>11</v>
      </c>
    </row>
    <row r="9" spans="1:9" s="15" customFormat="1" ht="28.5">
      <c r="A9" s="14"/>
      <c r="B9" s="14" t="s">
        <v>12</v>
      </c>
      <c r="C9" s="66" t="s">
        <v>13</v>
      </c>
      <c r="D9" s="66"/>
      <c r="E9" s="66"/>
      <c r="F9" s="66"/>
      <c r="G9" s="66"/>
      <c r="H9" s="66"/>
      <c r="I9" s="14" t="s">
        <v>14</v>
      </c>
    </row>
    <row r="10" spans="1:9" s="15" customFormat="1" ht="28.5">
      <c r="A10" s="16" t="s">
        <v>15</v>
      </c>
      <c r="B10" s="16" t="s">
        <v>16</v>
      </c>
      <c r="C10" s="67" t="s">
        <v>17</v>
      </c>
      <c r="D10" s="67"/>
      <c r="E10" s="17" t="s">
        <v>18</v>
      </c>
      <c r="F10" s="17" t="s">
        <v>19</v>
      </c>
      <c r="G10" s="66" t="s">
        <v>20</v>
      </c>
      <c r="H10" s="66"/>
      <c r="I10" s="68"/>
    </row>
    <row r="11" spans="1:9" s="15" customFormat="1">
      <c r="A11" s="18"/>
      <c r="B11" s="18" t="s">
        <v>21</v>
      </c>
      <c r="C11" s="19" t="s">
        <v>22</v>
      </c>
      <c r="D11" s="19" t="s">
        <v>23</v>
      </c>
      <c r="E11" s="17" t="s">
        <v>24</v>
      </c>
      <c r="F11" s="17" t="s">
        <v>25</v>
      </c>
      <c r="G11" s="20" t="s">
        <v>26</v>
      </c>
      <c r="H11" s="20" t="s">
        <v>27</v>
      </c>
      <c r="I11" s="69"/>
    </row>
    <row r="12" spans="1:9" s="21" customFormat="1">
      <c r="A12" s="20">
        <v>1</v>
      </c>
      <c r="B12" s="20">
        <v>2</v>
      </c>
      <c r="C12" s="19">
        <v>3</v>
      </c>
      <c r="D12" s="19">
        <v>4</v>
      </c>
      <c r="E12" s="17">
        <v>5</v>
      </c>
      <c r="F12" s="17">
        <v>6</v>
      </c>
      <c r="G12" s="20">
        <v>7</v>
      </c>
      <c r="H12" s="20">
        <v>8</v>
      </c>
      <c r="I12" s="20">
        <v>9</v>
      </c>
    </row>
    <row r="13" spans="1:9" ht="17.25">
      <c r="A13" s="22" t="s">
        <v>28</v>
      </c>
      <c r="B13" s="23"/>
      <c r="C13" s="24"/>
      <c r="D13" s="25"/>
      <c r="E13" s="26"/>
      <c r="F13" s="27"/>
      <c r="G13" s="28"/>
      <c r="H13" s="28"/>
      <c r="I13" s="29"/>
    </row>
    <row r="14" spans="1:9" ht="69">
      <c r="A14" s="30" t="s">
        <v>29</v>
      </c>
      <c r="B14" s="31"/>
      <c r="C14" s="25">
        <v>1238.97</v>
      </c>
      <c r="D14" s="25">
        <v>1571.25</v>
      </c>
      <c r="E14" s="25">
        <v>2046.96</v>
      </c>
      <c r="F14" s="25">
        <v>2188.1999999999998</v>
      </c>
      <c r="G14" s="32">
        <v>2531.75</v>
      </c>
      <c r="H14" s="32">
        <v>2745.75</v>
      </c>
      <c r="I14" s="29"/>
    </row>
    <row r="15" spans="1:9" s="37" customFormat="1" ht="19.5">
      <c r="A15" s="33" t="s">
        <v>30</v>
      </c>
      <c r="B15" s="34"/>
      <c r="C15" s="25">
        <f t="shared" ref="C15:H15" si="0">SUM(C14)</f>
        <v>1238.97</v>
      </c>
      <c r="D15" s="25">
        <f t="shared" si="0"/>
        <v>1571.25</v>
      </c>
      <c r="E15" s="25">
        <f t="shared" si="0"/>
        <v>2046.96</v>
      </c>
      <c r="F15" s="25">
        <f t="shared" si="0"/>
        <v>2188.1999999999998</v>
      </c>
      <c r="G15" s="35">
        <f t="shared" si="0"/>
        <v>2531.75</v>
      </c>
      <c r="H15" s="35">
        <f t="shared" si="0"/>
        <v>2745.75</v>
      </c>
      <c r="I15" s="36"/>
    </row>
    <row r="16" spans="1:9" ht="69">
      <c r="A16" s="30" t="s">
        <v>31</v>
      </c>
      <c r="B16" s="31"/>
      <c r="C16" s="25">
        <v>1832.69</v>
      </c>
      <c r="D16" s="25">
        <v>2061.5</v>
      </c>
      <c r="E16" s="25">
        <v>2039.5</v>
      </c>
      <c r="F16" s="25">
        <v>2180.23</v>
      </c>
      <c r="G16" s="32">
        <v>2522.5300000000002</v>
      </c>
      <c r="H16" s="32">
        <v>2665.55</v>
      </c>
      <c r="I16" s="29"/>
    </row>
    <row r="17" spans="1:9" s="37" customFormat="1" ht="19.5">
      <c r="A17" s="33" t="s">
        <v>30</v>
      </c>
      <c r="B17" s="34"/>
      <c r="C17" s="25">
        <f t="shared" ref="C17:H17" si="1">SUM(C16)</f>
        <v>1832.69</v>
      </c>
      <c r="D17" s="25">
        <f t="shared" si="1"/>
        <v>2061.5</v>
      </c>
      <c r="E17" s="25">
        <f t="shared" si="1"/>
        <v>2039.5</v>
      </c>
      <c r="F17" s="25">
        <f t="shared" si="1"/>
        <v>2180.23</v>
      </c>
      <c r="G17" s="35">
        <f t="shared" si="1"/>
        <v>2522.5300000000002</v>
      </c>
      <c r="H17" s="35">
        <f t="shared" si="1"/>
        <v>2665.55</v>
      </c>
      <c r="I17" s="36"/>
    </row>
    <row r="18" spans="1:9" ht="86.25">
      <c r="A18" s="30" t="s">
        <v>32</v>
      </c>
      <c r="B18" s="31"/>
      <c r="C18" s="25">
        <v>8771.6200000000008</v>
      </c>
      <c r="D18" s="25">
        <v>9360.15</v>
      </c>
      <c r="E18" s="25">
        <v>10180.43</v>
      </c>
      <c r="F18" s="25">
        <v>10882.88</v>
      </c>
      <c r="G18" s="32">
        <v>12611.49</v>
      </c>
      <c r="H18" s="32">
        <v>12993.5</v>
      </c>
      <c r="I18" s="29"/>
    </row>
    <row r="19" spans="1:9" s="37" customFormat="1" ht="19.5">
      <c r="A19" s="33" t="s">
        <v>30</v>
      </c>
      <c r="B19" s="34"/>
      <c r="C19" s="25">
        <f t="shared" ref="C19:H19" si="2">SUM(C18)</f>
        <v>8771.6200000000008</v>
      </c>
      <c r="D19" s="25">
        <f t="shared" si="2"/>
        <v>9360.15</v>
      </c>
      <c r="E19" s="25">
        <f t="shared" si="2"/>
        <v>10180.43</v>
      </c>
      <c r="F19" s="25">
        <f t="shared" si="2"/>
        <v>10882.88</v>
      </c>
      <c r="G19" s="35">
        <f t="shared" si="2"/>
        <v>12611.49</v>
      </c>
      <c r="H19" s="35">
        <f t="shared" si="2"/>
        <v>12993.5</v>
      </c>
      <c r="I19" s="36"/>
    </row>
    <row r="20" spans="1:9" s="37" customFormat="1" ht="19.5">
      <c r="A20" s="38" t="s">
        <v>33</v>
      </c>
      <c r="B20" s="34"/>
      <c r="C20" s="25">
        <f t="shared" ref="C20:H20" si="3">C19+C17+C15</f>
        <v>11843.28</v>
      </c>
      <c r="D20" s="25">
        <f t="shared" si="3"/>
        <v>12992.9</v>
      </c>
      <c r="E20" s="25">
        <f t="shared" si="3"/>
        <v>14266.89</v>
      </c>
      <c r="F20" s="25">
        <f t="shared" si="3"/>
        <v>15251.309999999998</v>
      </c>
      <c r="G20" s="35">
        <f t="shared" si="3"/>
        <v>17665.77</v>
      </c>
      <c r="H20" s="35">
        <f t="shared" si="3"/>
        <v>18404.8</v>
      </c>
      <c r="I20" s="36"/>
    </row>
    <row r="21" spans="1:9" s="37" customFormat="1" ht="51.75">
      <c r="A21" s="38" t="s">
        <v>34</v>
      </c>
      <c r="B21" s="34"/>
      <c r="C21" s="25">
        <f t="shared" ref="C21:H21" si="4">SUM(C20)</f>
        <v>11843.28</v>
      </c>
      <c r="D21" s="25">
        <f t="shared" si="4"/>
        <v>12992.9</v>
      </c>
      <c r="E21" s="25">
        <f t="shared" si="4"/>
        <v>14266.89</v>
      </c>
      <c r="F21" s="25">
        <f t="shared" si="4"/>
        <v>15251.309999999998</v>
      </c>
      <c r="G21" s="35">
        <f t="shared" si="4"/>
        <v>17665.77</v>
      </c>
      <c r="H21" s="35">
        <f t="shared" si="4"/>
        <v>18404.8</v>
      </c>
      <c r="I21" s="36"/>
    </row>
    <row r="22" spans="1:9" s="37" customFormat="1" ht="19.5">
      <c r="A22" s="39"/>
      <c r="B22" s="40"/>
      <c r="C22" s="41"/>
      <c r="D22" s="41"/>
      <c r="E22" s="41"/>
      <c r="F22" s="41"/>
      <c r="G22" s="42"/>
      <c r="H22" s="42"/>
      <c r="I22" s="43"/>
    </row>
    <row r="23" spans="1:9" s="37" customFormat="1" ht="19.5">
      <c r="A23" s="39"/>
      <c r="B23" s="40"/>
      <c r="C23" s="41"/>
      <c r="D23" s="41"/>
      <c r="E23" s="41"/>
      <c r="F23" s="41"/>
      <c r="G23" s="42"/>
      <c r="H23" s="42"/>
      <c r="I23" s="43"/>
    </row>
    <row r="24" spans="1:9" ht="19.5">
      <c r="A24" s="65" t="s">
        <v>0</v>
      </c>
      <c r="B24" s="65"/>
      <c r="C24" s="65"/>
      <c r="D24" s="65"/>
      <c r="E24" s="65"/>
      <c r="F24" s="65"/>
      <c r="G24" s="65"/>
      <c r="H24" s="65"/>
      <c r="I24" s="65"/>
    </row>
    <row r="25" spans="1:9" ht="24.75">
      <c r="C25" s="3"/>
      <c r="D25" s="3"/>
      <c r="F25" s="5" t="s">
        <v>1</v>
      </c>
    </row>
    <row r="26" spans="1:9" s="37" customFormat="1" ht="19.5">
      <c r="A26" s="39"/>
      <c r="B26" s="40"/>
      <c r="C26" s="41"/>
      <c r="D26" s="41"/>
      <c r="E26" s="41"/>
      <c r="F26" s="41"/>
      <c r="G26" s="42"/>
      <c r="H26" s="42"/>
      <c r="I26" s="43"/>
    </row>
    <row r="27" spans="1:9" s="37" customFormat="1" ht="17.25">
      <c r="A27" s="44" t="s">
        <v>2</v>
      </c>
      <c r="B27" s="45">
        <v>3</v>
      </c>
      <c r="C27" s="4" t="s">
        <v>3</v>
      </c>
      <c r="D27" s="8"/>
      <c r="E27" s="41"/>
      <c r="F27" s="41"/>
      <c r="G27" s="42"/>
      <c r="H27" s="42"/>
      <c r="I27" s="43"/>
    </row>
    <row r="28" spans="1:9" s="37" customFormat="1" ht="17.25">
      <c r="A28" s="44" t="s">
        <v>4</v>
      </c>
      <c r="B28" s="45">
        <v>25</v>
      </c>
      <c r="C28" s="4" t="s">
        <v>5</v>
      </c>
      <c r="D28" s="8"/>
      <c r="E28" s="41"/>
      <c r="F28" s="4"/>
      <c r="I28" s="43"/>
    </row>
    <row r="29" spans="1:9" s="37" customFormat="1" ht="17.25">
      <c r="A29" s="44" t="s">
        <v>6</v>
      </c>
      <c r="B29" s="45">
        <v>2540</v>
      </c>
      <c r="C29" s="4" t="s">
        <v>7</v>
      </c>
      <c r="D29" s="8"/>
      <c r="E29" s="41"/>
      <c r="F29" s="8"/>
      <c r="I29" s="43"/>
    </row>
    <row r="30" spans="1:9" s="37" customFormat="1" ht="17.25">
      <c r="A30" s="44" t="s">
        <v>8</v>
      </c>
      <c r="B30" s="12" t="s">
        <v>35</v>
      </c>
      <c r="C30" s="4" t="s">
        <v>36</v>
      </c>
      <c r="D30" s="8"/>
      <c r="E30" s="41"/>
      <c r="F30" s="8"/>
      <c r="I30" s="43"/>
    </row>
    <row r="31" spans="1:9" s="37" customFormat="1" ht="19.5">
      <c r="A31" s="39"/>
      <c r="B31" s="40"/>
      <c r="C31" s="41"/>
      <c r="D31" s="41"/>
      <c r="E31" s="41"/>
      <c r="F31" s="8"/>
      <c r="I31" s="13" t="s">
        <v>11</v>
      </c>
    </row>
    <row r="32" spans="1:9" s="15" customFormat="1" ht="28.5">
      <c r="A32" s="14"/>
      <c r="B32" s="14" t="s">
        <v>12</v>
      </c>
      <c r="C32" s="66" t="s">
        <v>13</v>
      </c>
      <c r="D32" s="66"/>
      <c r="E32" s="66"/>
      <c r="F32" s="66"/>
      <c r="G32" s="66"/>
      <c r="H32" s="66"/>
      <c r="I32" s="14" t="s">
        <v>14</v>
      </c>
    </row>
    <row r="33" spans="1:9" s="15" customFormat="1" ht="28.5">
      <c r="A33" s="16" t="s">
        <v>15</v>
      </c>
      <c r="B33" s="16" t="s">
        <v>16</v>
      </c>
      <c r="C33" s="67" t="s">
        <v>17</v>
      </c>
      <c r="D33" s="67"/>
      <c r="E33" s="17" t="s">
        <v>18</v>
      </c>
      <c r="F33" s="17" t="s">
        <v>19</v>
      </c>
      <c r="G33" s="66" t="s">
        <v>20</v>
      </c>
      <c r="H33" s="66"/>
      <c r="I33" s="68"/>
    </row>
    <row r="34" spans="1:9" s="15" customFormat="1">
      <c r="A34" s="18"/>
      <c r="B34" s="18" t="s">
        <v>21</v>
      </c>
      <c r="C34" s="19" t="s">
        <v>22</v>
      </c>
      <c r="D34" s="19" t="s">
        <v>23</v>
      </c>
      <c r="E34" s="17" t="s">
        <v>24</v>
      </c>
      <c r="F34" s="17" t="s">
        <v>25</v>
      </c>
      <c r="G34" s="20" t="s">
        <v>26</v>
      </c>
      <c r="H34" s="20" t="s">
        <v>27</v>
      </c>
      <c r="I34" s="69"/>
    </row>
    <row r="35" spans="1:9" s="21" customFormat="1">
      <c r="A35" s="20">
        <v>1</v>
      </c>
      <c r="B35" s="20">
        <v>2</v>
      </c>
      <c r="C35" s="19">
        <v>3</v>
      </c>
      <c r="D35" s="19">
        <v>4</v>
      </c>
      <c r="E35" s="17">
        <v>5</v>
      </c>
      <c r="F35" s="17">
        <v>6</v>
      </c>
      <c r="G35" s="20">
        <v>7</v>
      </c>
      <c r="H35" s="20">
        <v>8</v>
      </c>
      <c r="I35" s="20">
        <v>9</v>
      </c>
    </row>
    <row r="36" spans="1:9" ht="17.25">
      <c r="A36" s="22" t="s">
        <v>28</v>
      </c>
      <c r="B36" s="23"/>
      <c r="C36" s="24"/>
      <c r="D36" s="25"/>
      <c r="E36" s="26"/>
      <c r="F36" s="27"/>
      <c r="G36" s="28"/>
      <c r="H36" s="28"/>
      <c r="I36" s="29"/>
    </row>
    <row r="37" spans="1:9" ht="69">
      <c r="A37" s="30" t="s">
        <v>29</v>
      </c>
      <c r="B37" s="31"/>
      <c r="C37" s="25">
        <v>1237.55</v>
      </c>
      <c r="D37" s="25">
        <v>1471.25</v>
      </c>
      <c r="E37" s="25">
        <v>1801.701</v>
      </c>
      <c r="F37" s="25">
        <v>1926.11</v>
      </c>
      <c r="G37" s="32">
        <v>2228.5100000000002</v>
      </c>
      <c r="H37" s="32">
        <v>2488.5</v>
      </c>
      <c r="I37" s="29"/>
    </row>
    <row r="38" spans="1:9" s="37" customFormat="1" ht="19.5">
      <c r="A38" s="33" t="s">
        <v>30</v>
      </c>
      <c r="B38" s="34"/>
      <c r="C38" s="25">
        <f t="shared" ref="C38:H38" si="5">SUM(C37)</f>
        <v>1237.55</v>
      </c>
      <c r="D38" s="25">
        <f t="shared" si="5"/>
        <v>1471.25</v>
      </c>
      <c r="E38" s="25">
        <f t="shared" si="5"/>
        <v>1801.701</v>
      </c>
      <c r="F38" s="25">
        <f t="shared" si="5"/>
        <v>1926.11</v>
      </c>
      <c r="G38" s="35">
        <f t="shared" si="5"/>
        <v>2228.5100000000002</v>
      </c>
      <c r="H38" s="35">
        <f t="shared" si="5"/>
        <v>2488.5</v>
      </c>
      <c r="I38" s="36"/>
    </row>
    <row r="39" spans="1:9" ht="69">
      <c r="A39" s="30" t="s">
        <v>31</v>
      </c>
      <c r="B39" s="31"/>
      <c r="C39" s="25">
        <v>1624.43</v>
      </c>
      <c r="D39" s="25">
        <v>1764.26</v>
      </c>
      <c r="E39" s="25">
        <v>1939.56</v>
      </c>
      <c r="F39" s="25">
        <v>2073.39</v>
      </c>
      <c r="G39" s="32">
        <v>2398.91</v>
      </c>
      <c r="H39" s="32">
        <v>2481.6</v>
      </c>
      <c r="I39" s="29"/>
    </row>
    <row r="40" spans="1:9" s="37" customFormat="1" ht="19.5">
      <c r="A40" s="33" t="s">
        <v>30</v>
      </c>
      <c r="B40" s="34"/>
      <c r="C40" s="25">
        <f t="shared" ref="C40:H40" si="6">SUM(C39)</f>
        <v>1624.43</v>
      </c>
      <c r="D40" s="25">
        <f t="shared" si="6"/>
        <v>1764.26</v>
      </c>
      <c r="E40" s="25">
        <f t="shared" si="6"/>
        <v>1939.56</v>
      </c>
      <c r="F40" s="25">
        <f t="shared" si="6"/>
        <v>2073.39</v>
      </c>
      <c r="G40" s="35">
        <f t="shared" si="6"/>
        <v>2398.91</v>
      </c>
      <c r="H40" s="35">
        <f t="shared" si="6"/>
        <v>2481.6</v>
      </c>
      <c r="I40" s="36"/>
    </row>
    <row r="41" spans="1:9" ht="86.25">
      <c r="A41" s="30" t="s">
        <v>32</v>
      </c>
      <c r="B41" s="31"/>
      <c r="C41" s="25">
        <v>7564.53</v>
      </c>
      <c r="D41" s="25">
        <v>8160.15</v>
      </c>
      <c r="E41" s="25">
        <v>8537.3700000000008</v>
      </c>
      <c r="F41" s="25">
        <v>9149.4500000000007</v>
      </c>
      <c r="G41" s="32">
        <v>10614.73</v>
      </c>
      <c r="H41" s="32">
        <v>12950.75</v>
      </c>
      <c r="I41" s="29"/>
    </row>
    <row r="42" spans="1:9" s="37" customFormat="1" ht="19.5">
      <c r="A42" s="33" t="s">
        <v>30</v>
      </c>
      <c r="B42" s="34"/>
      <c r="C42" s="25">
        <f t="shared" ref="C42:H42" si="7">SUM(C41)</f>
        <v>7564.53</v>
      </c>
      <c r="D42" s="25">
        <f t="shared" si="7"/>
        <v>8160.15</v>
      </c>
      <c r="E42" s="25">
        <f t="shared" si="7"/>
        <v>8537.3700000000008</v>
      </c>
      <c r="F42" s="25">
        <f t="shared" si="7"/>
        <v>9149.4500000000007</v>
      </c>
      <c r="G42" s="35">
        <f t="shared" si="7"/>
        <v>10614.73</v>
      </c>
      <c r="H42" s="35">
        <f t="shared" si="7"/>
        <v>12950.75</v>
      </c>
      <c r="I42" s="36"/>
    </row>
    <row r="43" spans="1:9" s="37" customFormat="1" ht="19.5">
      <c r="A43" s="38" t="s">
        <v>33</v>
      </c>
      <c r="B43" s="34"/>
      <c r="C43" s="25">
        <f t="shared" ref="C43:H43" si="8">C42+C40+C38</f>
        <v>10426.509999999998</v>
      </c>
      <c r="D43" s="25">
        <f t="shared" si="8"/>
        <v>11395.66</v>
      </c>
      <c r="E43" s="25">
        <f t="shared" si="8"/>
        <v>12278.631000000001</v>
      </c>
      <c r="F43" s="25">
        <f t="shared" si="8"/>
        <v>13148.95</v>
      </c>
      <c r="G43" s="35">
        <f t="shared" si="8"/>
        <v>15242.15</v>
      </c>
      <c r="H43" s="35">
        <f t="shared" si="8"/>
        <v>17920.849999999999</v>
      </c>
      <c r="I43" s="36"/>
    </row>
    <row r="44" spans="1:9" s="37" customFormat="1" ht="51.75">
      <c r="A44" s="38" t="s">
        <v>34</v>
      </c>
      <c r="B44" s="34"/>
      <c r="C44" s="25">
        <f t="shared" ref="C44:H44" si="9">SUM(C43)</f>
        <v>10426.509999999998</v>
      </c>
      <c r="D44" s="25">
        <f t="shared" si="9"/>
        <v>11395.66</v>
      </c>
      <c r="E44" s="25">
        <f t="shared" si="9"/>
        <v>12278.631000000001</v>
      </c>
      <c r="F44" s="25">
        <f t="shared" si="9"/>
        <v>13148.95</v>
      </c>
      <c r="G44" s="35">
        <f t="shared" si="9"/>
        <v>15242.15</v>
      </c>
      <c r="H44" s="35">
        <f t="shared" si="9"/>
        <v>17920.849999999999</v>
      </c>
      <c r="I44" s="36"/>
    </row>
    <row r="50" spans="1:9" ht="19.5">
      <c r="A50" s="65" t="s">
        <v>0</v>
      </c>
      <c r="B50" s="65"/>
      <c r="C50" s="65"/>
      <c r="D50" s="65"/>
      <c r="E50" s="65"/>
      <c r="F50" s="65"/>
      <c r="G50" s="65"/>
      <c r="H50" s="65"/>
      <c r="I50" s="65"/>
    </row>
    <row r="51" spans="1:9" ht="24.75">
      <c r="C51" s="3"/>
      <c r="D51" s="3"/>
      <c r="F51" s="5" t="s">
        <v>1</v>
      </c>
    </row>
    <row r="53" spans="1:9">
      <c r="A53" s="44" t="s">
        <v>2</v>
      </c>
      <c r="B53" s="45">
        <v>3</v>
      </c>
      <c r="C53" s="4" t="s">
        <v>3</v>
      </c>
      <c r="D53" s="8"/>
      <c r="G53" s="37"/>
      <c r="H53" s="37"/>
    </row>
    <row r="54" spans="1:9">
      <c r="A54" s="44" t="s">
        <v>4</v>
      </c>
      <c r="B54" s="45">
        <v>25</v>
      </c>
      <c r="C54" s="4" t="s">
        <v>5</v>
      </c>
      <c r="D54" s="8"/>
    </row>
    <row r="55" spans="1:9">
      <c r="A55" s="44" t="s">
        <v>6</v>
      </c>
      <c r="B55" s="45">
        <v>2540</v>
      </c>
      <c r="C55" s="4" t="s">
        <v>7</v>
      </c>
      <c r="D55" s="8"/>
    </row>
    <row r="56" spans="1:9">
      <c r="A56" s="44" t="s">
        <v>8</v>
      </c>
      <c r="B56" s="12" t="s">
        <v>37</v>
      </c>
      <c r="C56" s="4" t="s">
        <v>38</v>
      </c>
      <c r="D56" s="8"/>
    </row>
    <row r="57" spans="1:9">
      <c r="I57" s="13" t="s">
        <v>11</v>
      </c>
    </row>
    <row r="58" spans="1:9" s="15" customFormat="1" ht="28.5">
      <c r="A58" s="14"/>
      <c r="B58" s="14" t="s">
        <v>12</v>
      </c>
      <c r="C58" s="66" t="s">
        <v>13</v>
      </c>
      <c r="D58" s="66"/>
      <c r="E58" s="66"/>
      <c r="F58" s="66"/>
      <c r="G58" s="66"/>
      <c r="H58" s="66"/>
      <c r="I58" s="14" t="s">
        <v>14</v>
      </c>
    </row>
    <row r="59" spans="1:9" s="15" customFormat="1" ht="28.5">
      <c r="A59" s="16" t="s">
        <v>15</v>
      </c>
      <c r="B59" s="16" t="s">
        <v>16</v>
      </c>
      <c r="C59" s="67" t="s">
        <v>17</v>
      </c>
      <c r="D59" s="67"/>
      <c r="E59" s="17" t="s">
        <v>18</v>
      </c>
      <c r="F59" s="17" t="s">
        <v>19</v>
      </c>
      <c r="G59" s="66" t="s">
        <v>20</v>
      </c>
      <c r="H59" s="66"/>
      <c r="I59" s="68"/>
    </row>
    <row r="60" spans="1:9" s="15" customFormat="1">
      <c r="A60" s="18"/>
      <c r="B60" s="18" t="s">
        <v>21</v>
      </c>
      <c r="C60" s="19" t="s">
        <v>22</v>
      </c>
      <c r="D60" s="19" t="s">
        <v>23</v>
      </c>
      <c r="E60" s="17" t="s">
        <v>24</v>
      </c>
      <c r="F60" s="17" t="s">
        <v>25</v>
      </c>
      <c r="G60" s="20" t="s">
        <v>26</v>
      </c>
      <c r="H60" s="20" t="s">
        <v>27</v>
      </c>
      <c r="I60" s="69"/>
    </row>
    <row r="61" spans="1:9" s="21" customFormat="1">
      <c r="A61" s="20">
        <v>1</v>
      </c>
      <c r="B61" s="20">
        <v>2</v>
      </c>
      <c r="C61" s="19">
        <v>3</v>
      </c>
      <c r="D61" s="19">
        <v>4</v>
      </c>
      <c r="E61" s="17">
        <v>5</v>
      </c>
      <c r="F61" s="17">
        <v>6</v>
      </c>
      <c r="G61" s="20">
        <v>7</v>
      </c>
      <c r="H61" s="20">
        <v>8</v>
      </c>
      <c r="I61" s="20">
        <v>9</v>
      </c>
    </row>
    <row r="62" spans="1:9" ht="17.25">
      <c r="A62" s="22" t="s">
        <v>28</v>
      </c>
      <c r="B62" s="23"/>
      <c r="C62" s="24"/>
      <c r="D62" s="25"/>
      <c r="E62" s="26"/>
      <c r="F62" s="27"/>
      <c r="G62" s="28"/>
      <c r="H62" s="28"/>
      <c r="I62" s="29"/>
    </row>
    <row r="63" spans="1:9" ht="69">
      <c r="A63" s="30" t="s">
        <v>29</v>
      </c>
      <c r="B63" s="31" t="s">
        <v>42</v>
      </c>
      <c r="C63" s="25">
        <v>26.1</v>
      </c>
      <c r="D63" s="25">
        <v>34.26</v>
      </c>
      <c r="E63" s="25">
        <v>41.83</v>
      </c>
      <c r="F63" s="25">
        <v>44.72</v>
      </c>
      <c r="G63" s="32">
        <v>47.72</v>
      </c>
      <c r="H63" s="32">
        <v>48.5</v>
      </c>
      <c r="I63" s="29"/>
    </row>
    <row r="64" spans="1:9" s="37" customFormat="1" ht="19.5">
      <c r="A64" s="33" t="s">
        <v>30</v>
      </c>
      <c r="B64" s="34"/>
      <c r="C64" s="25">
        <f t="shared" ref="C64:H64" si="10">SUM(C63)</f>
        <v>26.1</v>
      </c>
      <c r="D64" s="25">
        <f t="shared" si="10"/>
        <v>34.26</v>
      </c>
      <c r="E64" s="25">
        <f t="shared" si="10"/>
        <v>41.83</v>
      </c>
      <c r="F64" s="25">
        <f t="shared" si="10"/>
        <v>44.72</v>
      </c>
      <c r="G64" s="35">
        <f t="shared" si="10"/>
        <v>47.72</v>
      </c>
      <c r="H64" s="35">
        <f t="shared" si="10"/>
        <v>48.5</v>
      </c>
      <c r="I64" s="36"/>
    </row>
    <row r="65" spans="1:9" ht="69">
      <c r="A65" s="30" t="s">
        <v>31</v>
      </c>
      <c r="B65" s="31"/>
      <c r="C65" s="25">
        <v>34.83</v>
      </c>
      <c r="D65" s="25">
        <v>43.85</v>
      </c>
      <c r="E65" s="25">
        <v>23.65</v>
      </c>
      <c r="F65" s="25">
        <v>25.28</v>
      </c>
      <c r="G65" s="32">
        <v>27.3</v>
      </c>
      <c r="H65" s="32">
        <v>30.25</v>
      </c>
      <c r="I65" s="29"/>
    </row>
    <row r="66" spans="1:9" s="37" customFormat="1" ht="19.5">
      <c r="A66" s="33" t="s">
        <v>30</v>
      </c>
      <c r="B66" s="34"/>
      <c r="C66" s="25">
        <f t="shared" ref="C66:H66" si="11">SUM(C65)</f>
        <v>34.83</v>
      </c>
      <c r="D66" s="25">
        <f t="shared" si="11"/>
        <v>43.85</v>
      </c>
      <c r="E66" s="25">
        <f t="shared" si="11"/>
        <v>23.65</v>
      </c>
      <c r="F66" s="25">
        <f t="shared" si="11"/>
        <v>25.28</v>
      </c>
      <c r="G66" s="35">
        <f t="shared" si="11"/>
        <v>27.3</v>
      </c>
      <c r="H66" s="35">
        <f t="shared" si="11"/>
        <v>30.25</v>
      </c>
      <c r="I66" s="36"/>
    </row>
    <row r="67" spans="1:9" ht="86.25">
      <c r="A67" s="30" t="s">
        <v>32</v>
      </c>
      <c r="B67" s="31"/>
      <c r="C67" s="25">
        <v>176.98</v>
      </c>
      <c r="D67" s="25">
        <v>190.55</v>
      </c>
      <c r="E67" s="25">
        <v>239.01</v>
      </c>
      <c r="F67" s="25">
        <v>255.5</v>
      </c>
      <c r="G67" s="32">
        <v>295.61</v>
      </c>
      <c r="H67" s="32">
        <v>300.35000000000002</v>
      </c>
      <c r="I67" s="29"/>
    </row>
    <row r="68" spans="1:9" s="37" customFormat="1" ht="19.5">
      <c r="A68" s="33" t="s">
        <v>30</v>
      </c>
      <c r="B68" s="34"/>
      <c r="C68" s="25">
        <f t="shared" ref="C68:H68" si="12">SUM(C67)</f>
        <v>176.98</v>
      </c>
      <c r="D68" s="25">
        <f t="shared" si="12"/>
        <v>190.55</v>
      </c>
      <c r="E68" s="25">
        <f t="shared" si="12"/>
        <v>239.01</v>
      </c>
      <c r="F68" s="25">
        <f t="shared" si="12"/>
        <v>255.5</v>
      </c>
      <c r="G68" s="35">
        <f t="shared" si="12"/>
        <v>295.61</v>
      </c>
      <c r="H68" s="35">
        <f t="shared" si="12"/>
        <v>300.35000000000002</v>
      </c>
      <c r="I68" s="36"/>
    </row>
    <row r="69" spans="1:9" s="37" customFormat="1" ht="19.5">
      <c r="A69" s="38" t="s">
        <v>33</v>
      </c>
      <c r="B69" s="34"/>
      <c r="C69" s="25">
        <f t="shared" ref="C69:H69" si="13">C68+C66+C64</f>
        <v>237.91</v>
      </c>
      <c r="D69" s="25">
        <f t="shared" si="13"/>
        <v>268.66000000000003</v>
      </c>
      <c r="E69" s="25">
        <f t="shared" si="13"/>
        <v>304.48999999999995</v>
      </c>
      <c r="F69" s="25">
        <f t="shared" si="13"/>
        <v>325.5</v>
      </c>
      <c r="G69" s="35">
        <f t="shared" si="13"/>
        <v>370.63</v>
      </c>
      <c r="H69" s="35">
        <f t="shared" si="13"/>
        <v>379.1</v>
      </c>
      <c r="I69" s="36"/>
    </row>
    <row r="70" spans="1:9" s="37" customFormat="1" ht="51.75">
      <c r="A70" s="38" t="s">
        <v>34</v>
      </c>
      <c r="B70" s="34"/>
      <c r="C70" s="25">
        <f t="shared" ref="C70:H70" si="14">C69</f>
        <v>237.91</v>
      </c>
      <c r="D70" s="25">
        <f t="shared" si="14"/>
        <v>268.66000000000003</v>
      </c>
      <c r="E70" s="25">
        <f t="shared" si="14"/>
        <v>304.48999999999995</v>
      </c>
      <c r="F70" s="25">
        <f t="shared" si="14"/>
        <v>325.5</v>
      </c>
      <c r="G70" s="35">
        <f t="shared" si="14"/>
        <v>370.63</v>
      </c>
      <c r="H70" s="35">
        <f t="shared" si="14"/>
        <v>379.1</v>
      </c>
      <c r="I70" s="36"/>
    </row>
    <row r="71" spans="1:9" s="37" customFormat="1" ht="51.75">
      <c r="A71" s="38" t="s">
        <v>39</v>
      </c>
      <c r="B71" s="34" t="s">
        <v>40</v>
      </c>
      <c r="C71" s="25"/>
      <c r="D71" s="25"/>
      <c r="E71" s="25"/>
      <c r="F71" s="25"/>
      <c r="G71" s="35"/>
      <c r="H71" s="35"/>
      <c r="I71" s="36" t="s">
        <v>41</v>
      </c>
    </row>
    <row r="72" spans="1:9" s="37" customFormat="1" ht="19.5">
      <c r="A72" s="39"/>
      <c r="B72" s="40"/>
      <c r="C72" s="41"/>
      <c r="D72" s="41"/>
      <c r="E72" s="41"/>
      <c r="F72" s="41"/>
      <c r="G72" s="42"/>
      <c r="H72" s="42"/>
      <c r="I72" s="43"/>
    </row>
    <row r="78" spans="1:9" ht="17.25">
      <c r="G78" s="42"/>
      <c r="H78" s="42"/>
    </row>
    <row r="79" spans="1:9" ht="17.25">
      <c r="G79" s="42"/>
      <c r="H79" s="42"/>
    </row>
    <row r="80" spans="1:9" ht="17.25">
      <c r="G80" s="42"/>
      <c r="H80" s="42"/>
    </row>
    <row r="81" spans="7:8" ht="17.25">
      <c r="G81" s="42"/>
      <c r="H81" s="42"/>
    </row>
  </sheetData>
  <mergeCells count="15">
    <mergeCell ref="C59:D59"/>
    <mergeCell ref="G59:H59"/>
    <mergeCell ref="I59:I60"/>
    <mergeCell ref="C32:H32"/>
    <mergeCell ref="C33:D33"/>
    <mergeCell ref="G33:H33"/>
    <mergeCell ref="I33:I34"/>
    <mergeCell ref="A50:I50"/>
    <mergeCell ref="C58:H58"/>
    <mergeCell ref="A24:I24"/>
    <mergeCell ref="A1:I1"/>
    <mergeCell ref="C9:H9"/>
    <mergeCell ref="C10:D10"/>
    <mergeCell ref="G10:H10"/>
    <mergeCell ref="I10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6"/>
  <sheetViews>
    <sheetView topLeftCell="A70" workbookViewId="0">
      <selection activeCell="H11" sqref="H11"/>
    </sheetView>
  </sheetViews>
  <sheetFormatPr defaultRowHeight="14.25"/>
  <cols>
    <col min="1" max="1" width="33.28515625" style="2" customWidth="1"/>
    <col min="2" max="2" width="9.140625" style="2"/>
    <col min="3" max="5" width="9.140625" style="4"/>
    <col min="6" max="6" width="9.5703125" style="4" bestFit="1" customWidth="1"/>
    <col min="7" max="8" width="9.5703125" style="2" bestFit="1" customWidth="1"/>
    <col min="9" max="9" width="37.42578125" style="2" customWidth="1"/>
    <col min="10" max="16384" width="9.140625" style="1"/>
  </cols>
  <sheetData>
    <row r="1" spans="1:9" ht="19.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4.75">
      <c r="C2" s="3"/>
      <c r="D2" s="3"/>
      <c r="F2" s="5" t="s">
        <v>1</v>
      </c>
    </row>
    <row r="3" spans="1:9" ht="24.75">
      <c r="A3" s="6"/>
      <c r="B3" s="7"/>
      <c r="C3" s="8"/>
      <c r="D3" s="8"/>
      <c r="E3" s="8"/>
      <c r="F3" s="5"/>
    </row>
    <row r="4" spans="1:9" ht="24.75">
      <c r="A4" s="9" t="s">
        <v>2</v>
      </c>
      <c r="B4" s="10">
        <v>3</v>
      </c>
      <c r="C4" s="8" t="s">
        <v>3</v>
      </c>
      <c r="D4" s="8"/>
      <c r="E4" s="8"/>
      <c r="F4" s="5"/>
    </row>
    <row r="5" spans="1:9" ht="24.75">
      <c r="A5" s="9" t="s">
        <v>4</v>
      </c>
      <c r="B5" s="10">
        <v>25</v>
      </c>
      <c r="C5" s="8" t="s">
        <v>5</v>
      </c>
      <c r="D5" s="8"/>
      <c r="E5" s="8"/>
      <c r="F5" s="5"/>
    </row>
    <row r="6" spans="1:9" ht="24.75">
      <c r="A6" s="9" t="s">
        <v>6</v>
      </c>
      <c r="B6" s="10">
        <v>2540</v>
      </c>
      <c r="C6" s="8" t="s">
        <v>7</v>
      </c>
      <c r="D6" s="8"/>
      <c r="E6" s="8"/>
      <c r="F6" s="5"/>
    </row>
    <row r="7" spans="1:9" ht="24.75">
      <c r="A7" s="9" t="s">
        <v>8</v>
      </c>
      <c r="B7" s="11" t="s">
        <v>9</v>
      </c>
      <c r="C7" s="8" t="s">
        <v>10</v>
      </c>
      <c r="D7" s="8"/>
      <c r="E7" s="8"/>
      <c r="F7" s="5"/>
    </row>
    <row r="8" spans="1:9" ht="24.75">
      <c r="A8" s="9"/>
      <c r="B8" s="12"/>
      <c r="D8" s="8"/>
      <c r="F8" s="5"/>
      <c r="I8" s="13" t="s">
        <v>11</v>
      </c>
    </row>
    <row r="9" spans="1:9" s="15" customFormat="1">
      <c r="A9" s="14"/>
      <c r="B9" s="14" t="s">
        <v>12</v>
      </c>
      <c r="C9" s="66" t="s">
        <v>13</v>
      </c>
      <c r="D9" s="66"/>
      <c r="E9" s="66"/>
      <c r="F9" s="66"/>
      <c r="G9" s="66"/>
      <c r="H9" s="66"/>
      <c r="I9" s="14" t="s">
        <v>14</v>
      </c>
    </row>
    <row r="10" spans="1:9" s="15" customFormat="1" ht="28.5">
      <c r="A10" s="16" t="s">
        <v>15</v>
      </c>
      <c r="B10" s="16" t="s">
        <v>16</v>
      </c>
      <c r="C10" s="67" t="s">
        <v>17</v>
      </c>
      <c r="D10" s="67"/>
      <c r="E10" s="17" t="s">
        <v>18</v>
      </c>
      <c r="F10" s="17" t="s">
        <v>19</v>
      </c>
      <c r="G10" s="66" t="s">
        <v>20</v>
      </c>
      <c r="H10" s="66"/>
      <c r="I10" s="68"/>
    </row>
    <row r="11" spans="1:9" s="15" customFormat="1">
      <c r="A11" s="18"/>
      <c r="B11" s="18" t="s">
        <v>21</v>
      </c>
      <c r="C11" s="19" t="s">
        <v>22</v>
      </c>
      <c r="D11" s="19" t="s">
        <v>23</v>
      </c>
      <c r="E11" s="17" t="s">
        <v>24</v>
      </c>
      <c r="F11" s="17" t="s">
        <v>25</v>
      </c>
      <c r="G11" s="20" t="s">
        <v>26</v>
      </c>
      <c r="H11" s="20" t="s">
        <v>27</v>
      </c>
      <c r="I11" s="69"/>
    </row>
    <row r="12" spans="1:9" s="21" customFormat="1">
      <c r="A12" s="20">
        <v>1</v>
      </c>
      <c r="B12" s="20">
        <v>2</v>
      </c>
      <c r="C12" s="19">
        <v>3</v>
      </c>
      <c r="D12" s="19">
        <v>4</v>
      </c>
      <c r="E12" s="17">
        <v>5</v>
      </c>
      <c r="F12" s="17">
        <v>6</v>
      </c>
      <c r="G12" s="20">
        <v>7</v>
      </c>
      <c r="H12" s="20">
        <v>8</v>
      </c>
      <c r="I12" s="20">
        <v>9</v>
      </c>
    </row>
    <row r="13" spans="1:9" ht="17.25">
      <c r="A13" s="22" t="s">
        <v>28</v>
      </c>
      <c r="B13" s="23"/>
      <c r="C13" s="24"/>
      <c r="D13" s="25"/>
      <c r="E13" s="26"/>
      <c r="F13" s="27"/>
      <c r="G13" s="28"/>
      <c r="H13" s="28"/>
      <c r="I13" s="29"/>
    </row>
    <row r="14" spans="1:9" ht="19.5">
      <c r="A14" s="30" t="s">
        <v>29</v>
      </c>
      <c r="B14" s="31"/>
      <c r="C14" s="25">
        <v>1238.97</v>
      </c>
      <c r="D14" s="25">
        <v>1571.25</v>
      </c>
      <c r="E14" s="25">
        <v>2046.96</v>
      </c>
      <c r="F14" s="25">
        <v>2188.1999999999998</v>
      </c>
      <c r="G14" s="32">
        <v>2331.48</v>
      </c>
      <c r="H14" s="32">
        <v>2745.75</v>
      </c>
      <c r="I14" s="29" t="s">
        <v>43</v>
      </c>
    </row>
    <row r="15" spans="1:9" s="37" customFormat="1" ht="19.5">
      <c r="A15" s="33" t="s">
        <v>30</v>
      </c>
      <c r="B15" s="34"/>
      <c r="C15" s="25">
        <f t="shared" ref="C15:H15" si="0">SUM(C14)</f>
        <v>1238.97</v>
      </c>
      <c r="D15" s="25">
        <f t="shared" si="0"/>
        <v>1571.25</v>
      </c>
      <c r="E15" s="25">
        <f t="shared" si="0"/>
        <v>2046.96</v>
      </c>
      <c r="F15" s="25">
        <f t="shared" si="0"/>
        <v>2188.1999999999998</v>
      </c>
      <c r="G15" s="35">
        <f t="shared" si="0"/>
        <v>2331.48</v>
      </c>
      <c r="H15" s="35">
        <f t="shared" si="0"/>
        <v>2745.75</v>
      </c>
      <c r="I15" s="36"/>
    </row>
    <row r="16" spans="1:9" ht="19.5">
      <c r="A16" s="30" t="s">
        <v>31</v>
      </c>
      <c r="B16" s="31"/>
      <c r="C16" s="25">
        <v>1832.69</v>
      </c>
      <c r="D16" s="25">
        <v>2061.5</v>
      </c>
      <c r="E16" s="25">
        <v>2039.5</v>
      </c>
      <c r="F16" s="25">
        <v>0</v>
      </c>
      <c r="G16" s="32">
        <v>0</v>
      </c>
      <c r="H16" s="32">
        <v>0</v>
      </c>
      <c r="I16" s="29"/>
    </row>
    <row r="17" spans="1:9" s="37" customFormat="1" ht="19.5">
      <c r="A17" s="33" t="s">
        <v>30</v>
      </c>
      <c r="B17" s="34"/>
      <c r="C17" s="25">
        <f t="shared" ref="C17:H17" si="1">SUM(C16)</f>
        <v>1832.69</v>
      </c>
      <c r="D17" s="25">
        <f t="shared" si="1"/>
        <v>2061.5</v>
      </c>
      <c r="E17" s="25">
        <f t="shared" si="1"/>
        <v>2039.5</v>
      </c>
      <c r="F17" s="25">
        <f t="shared" si="1"/>
        <v>0</v>
      </c>
      <c r="G17" s="35">
        <f t="shared" si="1"/>
        <v>0</v>
      </c>
      <c r="H17" s="35">
        <f t="shared" si="1"/>
        <v>0</v>
      </c>
      <c r="I17" s="36"/>
    </row>
    <row r="18" spans="1:9" ht="19.5">
      <c r="A18" s="30" t="s">
        <v>32</v>
      </c>
      <c r="B18" s="31"/>
      <c r="C18" s="25">
        <v>8771.6200000000008</v>
      </c>
      <c r="D18" s="25">
        <v>9360.15</v>
      </c>
      <c r="E18" s="25">
        <v>10180.43</v>
      </c>
      <c r="F18" s="25">
        <v>10882.88</v>
      </c>
      <c r="G18" s="32">
        <v>11811.49</v>
      </c>
      <c r="H18" s="32">
        <v>12993.5</v>
      </c>
      <c r="I18" s="29" t="s">
        <v>43</v>
      </c>
    </row>
    <row r="19" spans="1:9" s="37" customFormat="1" ht="19.5">
      <c r="A19" s="33" t="s">
        <v>30</v>
      </c>
      <c r="B19" s="34"/>
      <c r="C19" s="25">
        <f t="shared" ref="C19:H19" si="2">SUM(C18)</f>
        <v>8771.6200000000008</v>
      </c>
      <c r="D19" s="25">
        <f t="shared" si="2"/>
        <v>9360.15</v>
      </c>
      <c r="E19" s="25">
        <f t="shared" si="2"/>
        <v>10180.43</v>
      </c>
      <c r="F19" s="25">
        <f t="shared" si="2"/>
        <v>10882.88</v>
      </c>
      <c r="G19" s="35">
        <f t="shared" si="2"/>
        <v>11811.49</v>
      </c>
      <c r="H19" s="35">
        <f t="shared" si="2"/>
        <v>12993.5</v>
      </c>
      <c r="I19" s="36"/>
    </row>
    <row r="20" spans="1:9" s="37" customFormat="1" ht="19.5">
      <c r="A20" s="38" t="s">
        <v>33</v>
      </c>
      <c r="B20" s="34"/>
      <c r="C20" s="25">
        <f t="shared" ref="C20:H20" si="3">C19+C17+C15</f>
        <v>11843.28</v>
      </c>
      <c r="D20" s="25">
        <f t="shared" si="3"/>
        <v>12992.9</v>
      </c>
      <c r="E20" s="25">
        <f t="shared" si="3"/>
        <v>14266.89</v>
      </c>
      <c r="F20" s="25">
        <f t="shared" si="3"/>
        <v>13071.079999999998</v>
      </c>
      <c r="G20" s="35">
        <f t="shared" si="3"/>
        <v>14142.97</v>
      </c>
      <c r="H20" s="35">
        <f t="shared" si="3"/>
        <v>15739.25</v>
      </c>
      <c r="I20" s="36"/>
    </row>
    <row r="21" spans="1:9" s="37" customFormat="1" ht="19.5">
      <c r="A21" s="38" t="s">
        <v>34</v>
      </c>
      <c r="B21" s="34"/>
      <c r="C21" s="25">
        <f t="shared" ref="C21:H21" si="4">SUM(C20)</f>
        <v>11843.28</v>
      </c>
      <c r="D21" s="25">
        <f t="shared" si="4"/>
        <v>12992.9</v>
      </c>
      <c r="E21" s="25">
        <f t="shared" si="4"/>
        <v>14266.89</v>
      </c>
      <c r="F21" s="25">
        <f t="shared" si="4"/>
        <v>13071.079999999998</v>
      </c>
      <c r="G21" s="35">
        <f t="shared" si="4"/>
        <v>14142.97</v>
      </c>
      <c r="H21" s="35">
        <f t="shared" si="4"/>
        <v>15739.25</v>
      </c>
      <c r="I21" s="36"/>
    </row>
    <row r="22" spans="1:9" s="37" customFormat="1" ht="19.5">
      <c r="A22" s="39"/>
      <c r="B22" s="40"/>
      <c r="C22" s="41"/>
      <c r="D22" s="41"/>
      <c r="E22" s="41"/>
      <c r="F22" s="41"/>
      <c r="G22" s="42"/>
      <c r="H22" s="42"/>
      <c r="I22" s="43"/>
    </row>
    <row r="23" spans="1:9" s="37" customFormat="1" ht="19.5">
      <c r="A23" s="39"/>
      <c r="B23" s="40"/>
      <c r="C23" s="41"/>
      <c r="D23" s="41"/>
      <c r="E23" s="41"/>
      <c r="F23" s="41"/>
      <c r="G23" s="42"/>
      <c r="H23" s="42"/>
      <c r="I23" s="43"/>
    </row>
    <row r="24" spans="1:9" s="37" customFormat="1" ht="19.5">
      <c r="A24" s="39"/>
      <c r="B24" s="40"/>
      <c r="C24" s="41"/>
      <c r="D24" s="41"/>
      <c r="E24" s="41"/>
      <c r="F24" s="41"/>
      <c r="G24" s="42"/>
      <c r="H24" s="42"/>
      <c r="I24" s="43"/>
    </row>
    <row r="25" spans="1:9" s="37" customFormat="1" ht="19.5">
      <c r="A25" s="39"/>
      <c r="B25" s="40"/>
      <c r="C25" s="41"/>
      <c r="D25" s="41"/>
      <c r="E25" s="41"/>
      <c r="F25" s="41"/>
      <c r="G25" s="42"/>
      <c r="H25" s="42"/>
      <c r="I25" s="43"/>
    </row>
    <row r="26" spans="1:9" s="37" customFormat="1" ht="19.5">
      <c r="A26" s="39"/>
      <c r="B26" s="40"/>
      <c r="C26" s="41"/>
      <c r="D26" s="41"/>
      <c r="E26" s="41"/>
      <c r="F26" s="41"/>
      <c r="G26" s="42"/>
      <c r="H26" s="42"/>
      <c r="I26" s="43"/>
    </row>
    <row r="27" spans="1:9" s="37" customFormat="1" ht="19.5">
      <c r="A27" s="39"/>
      <c r="B27" s="40"/>
      <c r="C27" s="41"/>
      <c r="D27" s="41"/>
      <c r="E27" s="41"/>
      <c r="F27" s="41"/>
      <c r="G27" s="42"/>
      <c r="H27" s="42"/>
      <c r="I27" s="43"/>
    </row>
    <row r="28" spans="1:9" s="37" customFormat="1" ht="19.5">
      <c r="A28" s="39"/>
      <c r="B28" s="40"/>
      <c r="C28" s="41"/>
      <c r="D28" s="41"/>
      <c r="E28" s="41"/>
      <c r="F28" s="41"/>
      <c r="G28" s="42"/>
      <c r="H28" s="42"/>
      <c r="I28" s="43"/>
    </row>
    <row r="29" spans="1:9" s="37" customFormat="1" ht="19.5">
      <c r="A29" s="39"/>
      <c r="B29" s="40"/>
      <c r="C29" s="41"/>
      <c r="D29" s="41"/>
      <c r="E29" s="41"/>
      <c r="F29" s="41"/>
      <c r="G29" s="42"/>
      <c r="H29" s="42"/>
      <c r="I29" s="43"/>
    </row>
    <row r="30" spans="1:9" s="37" customFormat="1" ht="19.5">
      <c r="A30" s="39"/>
      <c r="B30" s="40"/>
      <c r="C30" s="41"/>
      <c r="D30" s="41"/>
      <c r="E30" s="41"/>
      <c r="F30" s="41"/>
      <c r="G30" s="42"/>
      <c r="H30" s="42"/>
      <c r="I30" s="43"/>
    </row>
    <row r="31" spans="1:9" ht="19.5">
      <c r="A31" s="65" t="s">
        <v>0</v>
      </c>
      <c r="B31" s="65"/>
      <c r="C31" s="65"/>
      <c r="D31" s="65"/>
      <c r="E31" s="65"/>
      <c r="F31" s="65"/>
      <c r="G31" s="65"/>
      <c r="H31" s="65"/>
      <c r="I31" s="65"/>
    </row>
    <row r="32" spans="1:9" ht="24.75">
      <c r="C32" s="3"/>
      <c r="D32" s="3"/>
      <c r="F32" s="5" t="s">
        <v>1</v>
      </c>
    </row>
    <row r="33" spans="1:9" s="37" customFormat="1" ht="19.5">
      <c r="A33" s="39"/>
      <c r="B33" s="40"/>
      <c r="C33" s="41"/>
      <c r="D33" s="41"/>
      <c r="E33" s="41"/>
      <c r="F33" s="41"/>
      <c r="G33" s="42"/>
      <c r="H33" s="42"/>
      <c r="I33" s="43"/>
    </row>
    <row r="34" spans="1:9" s="37" customFormat="1" ht="17.25">
      <c r="A34" s="44" t="s">
        <v>2</v>
      </c>
      <c r="B34" s="45">
        <v>3</v>
      </c>
      <c r="C34" s="4" t="s">
        <v>3</v>
      </c>
      <c r="D34" s="8"/>
      <c r="E34" s="41"/>
      <c r="F34" s="41"/>
      <c r="G34" s="42"/>
      <c r="H34" s="42"/>
      <c r="I34" s="43"/>
    </row>
    <row r="35" spans="1:9" s="37" customFormat="1" ht="17.25">
      <c r="A35" s="44" t="s">
        <v>4</v>
      </c>
      <c r="B35" s="45">
        <v>25</v>
      </c>
      <c r="C35" s="4" t="s">
        <v>5</v>
      </c>
      <c r="D35" s="8"/>
      <c r="E35" s="41"/>
      <c r="F35" s="4"/>
      <c r="I35" s="43"/>
    </row>
    <row r="36" spans="1:9" s="37" customFormat="1" ht="17.25">
      <c r="A36" s="44" t="s">
        <v>6</v>
      </c>
      <c r="B36" s="45">
        <v>2540</v>
      </c>
      <c r="C36" s="4" t="s">
        <v>7</v>
      </c>
      <c r="D36" s="8"/>
      <c r="E36" s="41"/>
      <c r="F36" s="8"/>
      <c r="I36" s="43"/>
    </row>
    <row r="37" spans="1:9" s="37" customFormat="1" ht="17.25">
      <c r="A37" s="44" t="s">
        <v>8</v>
      </c>
      <c r="B37" s="12" t="s">
        <v>35</v>
      </c>
      <c r="C37" s="4" t="s">
        <v>36</v>
      </c>
      <c r="D37" s="8"/>
      <c r="E37" s="41"/>
      <c r="F37" s="8"/>
      <c r="I37" s="43"/>
    </row>
    <row r="38" spans="1:9" s="37" customFormat="1" ht="19.5">
      <c r="A38" s="39"/>
      <c r="B38" s="40"/>
      <c r="C38" s="41"/>
      <c r="D38" s="41"/>
      <c r="E38" s="41"/>
      <c r="F38" s="8"/>
      <c r="I38" s="13" t="s">
        <v>11</v>
      </c>
    </row>
    <row r="39" spans="1:9" s="15" customFormat="1">
      <c r="A39" s="14"/>
      <c r="B39" s="14" t="s">
        <v>12</v>
      </c>
      <c r="C39" s="66" t="s">
        <v>13</v>
      </c>
      <c r="D39" s="66"/>
      <c r="E39" s="66"/>
      <c r="F39" s="66"/>
      <c r="G39" s="66"/>
      <c r="H39" s="66"/>
      <c r="I39" s="14" t="s">
        <v>14</v>
      </c>
    </row>
    <row r="40" spans="1:9" s="15" customFormat="1" ht="28.5">
      <c r="A40" s="16" t="s">
        <v>15</v>
      </c>
      <c r="B40" s="16" t="s">
        <v>16</v>
      </c>
      <c r="C40" s="67" t="s">
        <v>17</v>
      </c>
      <c r="D40" s="67"/>
      <c r="E40" s="17" t="s">
        <v>18</v>
      </c>
      <c r="F40" s="17" t="s">
        <v>19</v>
      </c>
      <c r="G40" s="66" t="s">
        <v>20</v>
      </c>
      <c r="H40" s="66"/>
      <c r="I40" s="68"/>
    </row>
    <row r="41" spans="1:9" s="15" customFormat="1">
      <c r="A41" s="18"/>
      <c r="B41" s="18" t="s">
        <v>21</v>
      </c>
      <c r="C41" s="19" t="s">
        <v>22</v>
      </c>
      <c r="D41" s="19" t="s">
        <v>23</v>
      </c>
      <c r="E41" s="17" t="s">
        <v>24</v>
      </c>
      <c r="F41" s="17" t="s">
        <v>25</v>
      </c>
      <c r="G41" s="20" t="s">
        <v>26</v>
      </c>
      <c r="H41" s="20" t="s">
        <v>27</v>
      </c>
      <c r="I41" s="69"/>
    </row>
    <row r="42" spans="1:9" s="21" customFormat="1">
      <c r="A42" s="20">
        <v>1</v>
      </c>
      <c r="B42" s="20">
        <v>2</v>
      </c>
      <c r="C42" s="19">
        <v>3</v>
      </c>
      <c r="D42" s="19">
        <v>4</v>
      </c>
      <c r="E42" s="17">
        <v>5</v>
      </c>
      <c r="F42" s="17">
        <v>6</v>
      </c>
      <c r="G42" s="20">
        <v>7</v>
      </c>
      <c r="H42" s="20">
        <v>8</v>
      </c>
      <c r="I42" s="20">
        <v>9</v>
      </c>
    </row>
    <row r="43" spans="1:9" ht="17.25">
      <c r="A43" s="22" t="s">
        <v>28</v>
      </c>
      <c r="B43" s="23"/>
      <c r="C43" s="24"/>
      <c r="D43" s="25"/>
      <c r="E43" s="26"/>
      <c r="F43" s="27"/>
      <c r="G43" s="28"/>
      <c r="H43" s="28"/>
      <c r="I43" s="29"/>
    </row>
    <row r="44" spans="1:9" ht="19.5">
      <c r="A44" s="30" t="s">
        <v>29</v>
      </c>
      <c r="B44" s="31"/>
      <c r="C44" s="25">
        <v>1237.55</v>
      </c>
      <c r="D44" s="25">
        <v>1471.25</v>
      </c>
      <c r="E44" s="25">
        <v>1801.701</v>
      </c>
      <c r="F44" s="25">
        <v>1926.11</v>
      </c>
      <c r="G44" s="32">
        <v>2048.3000000000002</v>
      </c>
      <c r="H44" s="32">
        <v>2488.5</v>
      </c>
      <c r="I44" s="29" t="s">
        <v>43</v>
      </c>
    </row>
    <row r="45" spans="1:9" s="37" customFormat="1" ht="19.5">
      <c r="A45" s="33" t="s">
        <v>30</v>
      </c>
      <c r="B45" s="34"/>
      <c r="C45" s="25">
        <f t="shared" ref="C45:H45" si="5">SUM(C44)</f>
        <v>1237.55</v>
      </c>
      <c r="D45" s="25">
        <f t="shared" si="5"/>
        <v>1471.25</v>
      </c>
      <c r="E45" s="25">
        <f t="shared" si="5"/>
        <v>1801.701</v>
      </c>
      <c r="F45" s="25">
        <f t="shared" si="5"/>
        <v>1926.11</v>
      </c>
      <c r="G45" s="35">
        <f t="shared" si="5"/>
        <v>2048.3000000000002</v>
      </c>
      <c r="H45" s="35">
        <f t="shared" si="5"/>
        <v>2488.5</v>
      </c>
      <c r="I45" s="36"/>
    </row>
    <row r="46" spans="1:9" ht="19.5">
      <c r="A46" s="30" t="s">
        <v>31</v>
      </c>
      <c r="B46" s="31"/>
      <c r="C46" s="25">
        <v>1624.43</v>
      </c>
      <c r="D46" s="25">
        <v>1764.26</v>
      </c>
      <c r="E46" s="25">
        <v>1939.56</v>
      </c>
      <c r="F46" s="25">
        <v>0</v>
      </c>
      <c r="G46" s="32">
        <v>0</v>
      </c>
      <c r="H46" s="32">
        <v>0</v>
      </c>
      <c r="I46" s="29"/>
    </row>
    <row r="47" spans="1:9" s="37" customFormat="1" ht="19.5">
      <c r="A47" s="33" t="s">
        <v>30</v>
      </c>
      <c r="B47" s="34"/>
      <c r="C47" s="25">
        <f t="shared" ref="C47:H47" si="6">SUM(C46)</f>
        <v>1624.43</v>
      </c>
      <c r="D47" s="25">
        <f t="shared" si="6"/>
        <v>1764.26</v>
      </c>
      <c r="E47" s="25">
        <f t="shared" si="6"/>
        <v>1939.56</v>
      </c>
      <c r="F47" s="25">
        <f t="shared" si="6"/>
        <v>0</v>
      </c>
      <c r="G47" s="35">
        <f t="shared" si="6"/>
        <v>0</v>
      </c>
      <c r="H47" s="35">
        <f t="shared" si="6"/>
        <v>0</v>
      </c>
      <c r="I47" s="36"/>
    </row>
    <row r="48" spans="1:9" ht="19.5">
      <c r="A48" s="30" t="s">
        <v>32</v>
      </c>
      <c r="B48" s="31"/>
      <c r="C48" s="25">
        <v>7564.53</v>
      </c>
      <c r="D48" s="25">
        <v>8160.15</v>
      </c>
      <c r="E48" s="25">
        <v>8537.3700000000008</v>
      </c>
      <c r="F48" s="25">
        <v>9149.4500000000007</v>
      </c>
      <c r="G48" s="32">
        <v>9868</v>
      </c>
      <c r="H48" s="32">
        <v>12348.67</v>
      </c>
      <c r="I48" s="29" t="s">
        <v>43</v>
      </c>
    </row>
    <row r="49" spans="1:9" s="37" customFormat="1" ht="19.5">
      <c r="A49" s="33" t="s">
        <v>30</v>
      </c>
      <c r="B49" s="34"/>
      <c r="C49" s="25">
        <f t="shared" ref="C49:H49" si="7">SUM(C48)</f>
        <v>7564.53</v>
      </c>
      <c r="D49" s="25">
        <f t="shared" si="7"/>
        <v>8160.15</v>
      </c>
      <c r="E49" s="25">
        <f t="shared" si="7"/>
        <v>8537.3700000000008</v>
      </c>
      <c r="F49" s="25">
        <f t="shared" si="7"/>
        <v>9149.4500000000007</v>
      </c>
      <c r="G49" s="35">
        <f t="shared" si="7"/>
        <v>9868</v>
      </c>
      <c r="H49" s="35">
        <f t="shared" si="7"/>
        <v>12348.67</v>
      </c>
      <c r="I49" s="36"/>
    </row>
    <row r="50" spans="1:9" s="37" customFormat="1" ht="19.5">
      <c r="A50" s="38" t="s">
        <v>33</v>
      </c>
      <c r="B50" s="34"/>
      <c r="C50" s="25">
        <f t="shared" ref="C50:H50" si="8">C49+C47+C45</f>
        <v>10426.509999999998</v>
      </c>
      <c r="D50" s="25">
        <f t="shared" si="8"/>
        <v>11395.66</v>
      </c>
      <c r="E50" s="25">
        <f t="shared" si="8"/>
        <v>12278.631000000001</v>
      </c>
      <c r="F50" s="25">
        <f t="shared" si="8"/>
        <v>11075.560000000001</v>
      </c>
      <c r="G50" s="35">
        <f t="shared" si="8"/>
        <v>11916.3</v>
      </c>
      <c r="H50" s="35">
        <f t="shared" si="8"/>
        <v>14837.17</v>
      </c>
      <c r="I50" s="36"/>
    </row>
    <row r="51" spans="1:9" s="37" customFormat="1" ht="19.5">
      <c r="A51" s="38" t="s">
        <v>34</v>
      </c>
      <c r="B51" s="34"/>
      <c r="C51" s="25">
        <f t="shared" ref="C51:H51" si="9">SUM(C50)</f>
        <v>10426.509999999998</v>
      </c>
      <c r="D51" s="25">
        <f t="shared" si="9"/>
        <v>11395.66</v>
      </c>
      <c r="E51" s="25">
        <f t="shared" si="9"/>
        <v>12278.631000000001</v>
      </c>
      <c r="F51" s="25">
        <f t="shared" si="9"/>
        <v>11075.560000000001</v>
      </c>
      <c r="G51" s="35">
        <f t="shared" si="9"/>
        <v>11916.3</v>
      </c>
      <c r="H51" s="35">
        <f t="shared" si="9"/>
        <v>14837.17</v>
      </c>
      <c r="I51" s="36"/>
    </row>
    <row r="65" spans="1:9" ht="19.5">
      <c r="A65" s="65" t="s">
        <v>0</v>
      </c>
      <c r="B65" s="65"/>
      <c r="C65" s="65"/>
      <c r="D65" s="65"/>
      <c r="E65" s="65"/>
      <c r="F65" s="65"/>
      <c r="G65" s="65"/>
      <c r="H65" s="65"/>
      <c r="I65" s="65"/>
    </row>
    <row r="66" spans="1:9" ht="24.75">
      <c r="C66" s="3"/>
      <c r="D66" s="3"/>
      <c r="F66" s="5" t="s">
        <v>1</v>
      </c>
    </row>
    <row r="68" spans="1:9">
      <c r="A68" s="44" t="s">
        <v>2</v>
      </c>
      <c r="B68" s="45">
        <v>3</v>
      </c>
      <c r="C68" s="4" t="s">
        <v>3</v>
      </c>
      <c r="D68" s="8"/>
      <c r="G68" s="37"/>
      <c r="H68" s="37"/>
    </row>
    <row r="69" spans="1:9">
      <c r="A69" s="44" t="s">
        <v>4</v>
      </c>
      <c r="B69" s="45">
        <v>25</v>
      </c>
      <c r="C69" s="4" t="s">
        <v>5</v>
      </c>
      <c r="D69" s="8"/>
    </row>
    <row r="70" spans="1:9">
      <c r="A70" s="44" t="s">
        <v>6</v>
      </c>
      <c r="B70" s="45">
        <v>2540</v>
      </c>
      <c r="C70" s="4" t="s">
        <v>7</v>
      </c>
      <c r="D70" s="8"/>
    </row>
    <row r="71" spans="1:9">
      <c r="A71" s="44" t="s">
        <v>8</v>
      </c>
      <c r="B71" s="12" t="s">
        <v>37</v>
      </c>
      <c r="C71" s="4" t="s">
        <v>38</v>
      </c>
      <c r="D71" s="8"/>
    </row>
    <row r="72" spans="1:9">
      <c r="I72" s="13" t="s">
        <v>11</v>
      </c>
    </row>
    <row r="73" spans="1:9" s="15" customFormat="1">
      <c r="A73" s="14"/>
      <c r="B73" s="14" t="s">
        <v>12</v>
      </c>
      <c r="C73" s="66" t="s">
        <v>13</v>
      </c>
      <c r="D73" s="66"/>
      <c r="E73" s="66"/>
      <c r="F73" s="66"/>
      <c r="G73" s="66"/>
      <c r="H73" s="66"/>
      <c r="I73" s="14" t="s">
        <v>14</v>
      </c>
    </row>
    <row r="74" spans="1:9" s="15" customFormat="1" ht="28.5">
      <c r="A74" s="16" t="s">
        <v>15</v>
      </c>
      <c r="B74" s="16" t="s">
        <v>16</v>
      </c>
      <c r="C74" s="67" t="s">
        <v>17</v>
      </c>
      <c r="D74" s="67"/>
      <c r="E74" s="17" t="s">
        <v>18</v>
      </c>
      <c r="F74" s="17" t="s">
        <v>19</v>
      </c>
      <c r="G74" s="66" t="s">
        <v>20</v>
      </c>
      <c r="H74" s="66"/>
      <c r="I74" s="68"/>
    </row>
    <row r="75" spans="1:9" s="15" customFormat="1">
      <c r="A75" s="18"/>
      <c r="B75" s="18" t="s">
        <v>21</v>
      </c>
      <c r="C75" s="19" t="s">
        <v>22</v>
      </c>
      <c r="D75" s="19" t="s">
        <v>23</v>
      </c>
      <c r="E75" s="17" t="s">
        <v>24</v>
      </c>
      <c r="F75" s="17" t="s">
        <v>25</v>
      </c>
      <c r="G75" s="20" t="s">
        <v>26</v>
      </c>
      <c r="H75" s="20" t="s">
        <v>27</v>
      </c>
      <c r="I75" s="69"/>
    </row>
    <row r="76" spans="1:9" s="21" customFormat="1">
      <c r="A76" s="20">
        <v>1</v>
      </c>
      <c r="B76" s="20">
        <v>2</v>
      </c>
      <c r="C76" s="19">
        <v>3</v>
      </c>
      <c r="D76" s="19">
        <v>4</v>
      </c>
      <c r="E76" s="17">
        <v>5</v>
      </c>
      <c r="F76" s="17">
        <v>6</v>
      </c>
      <c r="G76" s="20">
        <v>7</v>
      </c>
      <c r="H76" s="20">
        <v>8</v>
      </c>
      <c r="I76" s="20">
        <v>9</v>
      </c>
    </row>
    <row r="77" spans="1:9" ht="17.25">
      <c r="A77" s="22" t="s">
        <v>28</v>
      </c>
      <c r="B77" s="23"/>
      <c r="C77" s="24"/>
      <c r="D77" s="25"/>
      <c r="E77" s="26"/>
      <c r="F77" s="27"/>
      <c r="G77" s="28"/>
      <c r="H77" s="28"/>
      <c r="I77" s="29"/>
    </row>
    <row r="78" spans="1:9" ht="19.5">
      <c r="A78" s="30" t="s">
        <v>29</v>
      </c>
      <c r="B78" s="31" t="s">
        <v>42</v>
      </c>
      <c r="C78" s="25">
        <v>26.1</v>
      </c>
      <c r="D78" s="25">
        <v>34.26</v>
      </c>
      <c r="E78" s="25">
        <v>41.83</v>
      </c>
      <c r="F78" s="25">
        <v>44.72</v>
      </c>
      <c r="G78" s="32">
        <v>47.72</v>
      </c>
      <c r="H78" s="32">
        <v>48.5</v>
      </c>
      <c r="I78" s="29"/>
    </row>
    <row r="79" spans="1:9" s="37" customFormat="1" ht="19.5">
      <c r="A79" s="33" t="s">
        <v>30</v>
      </c>
      <c r="B79" s="34"/>
      <c r="C79" s="25">
        <f t="shared" ref="C79:H79" si="10">SUM(C78)</f>
        <v>26.1</v>
      </c>
      <c r="D79" s="25">
        <f t="shared" si="10"/>
        <v>34.26</v>
      </c>
      <c r="E79" s="25">
        <f t="shared" si="10"/>
        <v>41.83</v>
      </c>
      <c r="F79" s="25">
        <f t="shared" si="10"/>
        <v>44.72</v>
      </c>
      <c r="G79" s="35">
        <f t="shared" si="10"/>
        <v>47.72</v>
      </c>
      <c r="H79" s="35">
        <f t="shared" si="10"/>
        <v>48.5</v>
      </c>
      <c r="I79" s="36"/>
    </row>
    <row r="80" spans="1:9" ht="19.5">
      <c r="A80" s="30" t="s">
        <v>31</v>
      </c>
      <c r="B80" s="31"/>
      <c r="C80" s="25">
        <v>34.83</v>
      </c>
      <c r="D80" s="25">
        <v>43.85</v>
      </c>
      <c r="E80" s="25">
        <v>23.65</v>
      </c>
      <c r="F80" s="25">
        <v>0</v>
      </c>
      <c r="G80" s="32">
        <v>0</v>
      </c>
      <c r="H80" s="32">
        <v>0</v>
      </c>
      <c r="I80" s="29"/>
    </row>
    <row r="81" spans="1:9" s="37" customFormat="1" ht="19.5">
      <c r="A81" s="33" t="s">
        <v>30</v>
      </c>
      <c r="B81" s="34"/>
      <c r="C81" s="25">
        <f t="shared" ref="C81:H81" si="11">SUM(C80)</f>
        <v>34.83</v>
      </c>
      <c r="D81" s="25">
        <f t="shared" si="11"/>
        <v>43.85</v>
      </c>
      <c r="E81" s="25">
        <f t="shared" si="11"/>
        <v>23.65</v>
      </c>
      <c r="F81" s="25">
        <f t="shared" si="11"/>
        <v>0</v>
      </c>
      <c r="G81" s="35">
        <f t="shared" si="11"/>
        <v>0</v>
      </c>
      <c r="H81" s="35">
        <f t="shared" si="11"/>
        <v>0</v>
      </c>
      <c r="I81" s="36"/>
    </row>
    <row r="82" spans="1:9" ht="19.5">
      <c r="A82" s="30" t="s">
        <v>32</v>
      </c>
      <c r="B82" s="31"/>
      <c r="C82" s="25">
        <v>176.98</v>
      </c>
      <c r="D82" s="25">
        <v>190.55</v>
      </c>
      <c r="E82" s="25">
        <v>239.01</v>
      </c>
      <c r="F82" s="25">
        <v>255.5</v>
      </c>
      <c r="G82" s="32">
        <v>295.61</v>
      </c>
      <c r="H82" s="32">
        <v>300.35000000000002</v>
      </c>
      <c r="I82" s="29"/>
    </row>
    <row r="83" spans="1:9" s="37" customFormat="1" ht="19.5">
      <c r="A83" s="33" t="s">
        <v>30</v>
      </c>
      <c r="B83" s="34"/>
      <c r="C83" s="25">
        <f t="shared" ref="C83:H83" si="12">SUM(C82)</f>
        <v>176.98</v>
      </c>
      <c r="D83" s="25">
        <f t="shared" si="12"/>
        <v>190.55</v>
      </c>
      <c r="E83" s="25">
        <f t="shared" si="12"/>
        <v>239.01</v>
      </c>
      <c r="F83" s="25">
        <f t="shared" si="12"/>
        <v>255.5</v>
      </c>
      <c r="G83" s="35">
        <f t="shared" si="12"/>
        <v>295.61</v>
      </c>
      <c r="H83" s="35">
        <f t="shared" si="12"/>
        <v>300.35000000000002</v>
      </c>
      <c r="I83" s="36"/>
    </row>
    <row r="84" spans="1:9" s="37" customFormat="1" ht="19.5">
      <c r="A84" s="38" t="s">
        <v>33</v>
      </c>
      <c r="B84" s="34"/>
      <c r="C84" s="25">
        <f t="shared" ref="C84:H84" si="13">C83+C81+C79</f>
        <v>237.91</v>
      </c>
      <c r="D84" s="25">
        <f t="shared" si="13"/>
        <v>268.66000000000003</v>
      </c>
      <c r="E84" s="25">
        <f t="shared" si="13"/>
        <v>304.48999999999995</v>
      </c>
      <c r="F84" s="25">
        <f t="shared" si="13"/>
        <v>300.22000000000003</v>
      </c>
      <c r="G84" s="35">
        <f t="shared" si="13"/>
        <v>343.33000000000004</v>
      </c>
      <c r="H84" s="35">
        <f t="shared" si="13"/>
        <v>348.85</v>
      </c>
      <c r="I84" s="36"/>
    </row>
    <row r="85" spans="1:9" s="37" customFormat="1" ht="19.5">
      <c r="A85" s="38" t="s">
        <v>34</v>
      </c>
      <c r="B85" s="34"/>
      <c r="C85" s="25">
        <f t="shared" ref="C85:H85" si="14">C84</f>
        <v>237.91</v>
      </c>
      <c r="D85" s="25">
        <f t="shared" si="14"/>
        <v>268.66000000000003</v>
      </c>
      <c r="E85" s="25">
        <f t="shared" si="14"/>
        <v>304.48999999999995</v>
      </c>
      <c r="F85" s="25">
        <f t="shared" si="14"/>
        <v>300.22000000000003</v>
      </c>
      <c r="G85" s="35">
        <f t="shared" si="14"/>
        <v>343.33000000000004</v>
      </c>
      <c r="H85" s="35">
        <f t="shared" si="14"/>
        <v>348.85</v>
      </c>
      <c r="I85" s="36"/>
    </row>
    <row r="86" spans="1:9" s="37" customFormat="1" ht="19.5">
      <c r="A86" s="38" t="s">
        <v>39</v>
      </c>
      <c r="B86" s="34" t="s">
        <v>40</v>
      </c>
      <c r="C86" s="25"/>
      <c r="D86" s="25"/>
      <c r="E86" s="25"/>
      <c r="F86" s="25">
        <f>F21+F51+F85</f>
        <v>24446.86</v>
      </c>
      <c r="G86" s="25">
        <f t="shared" ref="G86:H86" si="15">G21+G51+G85</f>
        <v>26402.6</v>
      </c>
      <c r="H86" s="25">
        <f t="shared" si="15"/>
        <v>30925.269999999997</v>
      </c>
      <c r="I86" s="36" t="s">
        <v>41</v>
      </c>
    </row>
    <row r="87" spans="1:9" s="37" customFormat="1" ht="19.5">
      <c r="A87" s="39"/>
      <c r="B87" s="40"/>
      <c r="C87" s="41"/>
      <c r="D87" s="41"/>
      <c r="E87" s="41"/>
      <c r="F87" s="41"/>
      <c r="G87" s="41"/>
      <c r="H87" s="41"/>
      <c r="I87" s="48"/>
    </row>
    <row r="90" spans="1:9" ht="19.5">
      <c r="F90" s="46"/>
      <c r="G90" s="47"/>
      <c r="H90" s="47"/>
    </row>
    <row r="93" spans="1:9" ht="17.25">
      <c r="G93" s="42"/>
      <c r="H93" s="42"/>
    </row>
    <row r="94" spans="1:9" ht="17.25">
      <c r="G94" s="42"/>
      <c r="H94" s="42"/>
    </row>
    <row r="95" spans="1:9" ht="17.25">
      <c r="G95" s="42"/>
      <c r="H95" s="42"/>
    </row>
    <row r="96" spans="1:9" ht="17.25">
      <c r="G96" s="42"/>
      <c r="H96" s="42"/>
    </row>
  </sheetData>
  <mergeCells count="15">
    <mergeCell ref="C74:D74"/>
    <mergeCell ref="G74:H74"/>
    <mergeCell ref="I74:I75"/>
    <mergeCell ref="C39:H39"/>
    <mergeCell ref="C40:D40"/>
    <mergeCell ref="G40:H40"/>
    <mergeCell ref="I40:I41"/>
    <mergeCell ref="A65:I65"/>
    <mergeCell ref="C73:H73"/>
    <mergeCell ref="A31:I31"/>
    <mergeCell ref="A1:I1"/>
    <mergeCell ref="C9:H9"/>
    <mergeCell ref="C10:D10"/>
    <mergeCell ref="G10:H10"/>
    <mergeCell ref="I10:I11"/>
  </mergeCells>
  <pageMargins left="0.51181102362204722" right="0.31496062992125984" top="0.15748031496062992" bottom="0.19685039370078741" header="0.31496062992125984" footer="0.31496062992125984"/>
  <pageSetup paperSize="9" orientation="landscape" verticalDpi="0" r:id="rId1"/>
  <headerFooter>
    <oddFooter>&amp;L&amp;7&amp;Z&amp;F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activeCell="L2" sqref="L1:L1048576"/>
    </sheetView>
  </sheetViews>
  <sheetFormatPr defaultRowHeight="14.25"/>
  <cols>
    <col min="1" max="1" width="33.28515625" style="2" customWidth="1"/>
    <col min="2" max="2" width="9.140625" style="2"/>
    <col min="3" max="5" width="9.140625" style="4"/>
    <col min="6" max="6" width="11" style="4" customWidth="1"/>
    <col min="7" max="7" width="9.5703125" style="4" customWidth="1"/>
    <col min="8" max="8" width="9.5703125" style="2" bestFit="1" customWidth="1"/>
    <col min="9" max="9" width="9.5703125" style="2" customWidth="1"/>
    <col min="10" max="10" width="9.5703125" style="2" bestFit="1" customWidth="1"/>
    <col min="11" max="11" width="9.5703125" style="2" customWidth="1"/>
    <col min="12" max="12" width="37.42578125" style="2" hidden="1" customWidth="1"/>
    <col min="13" max="16384" width="9.140625" style="1"/>
  </cols>
  <sheetData>
    <row r="1" spans="1:12" ht="19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4.75">
      <c r="C2" s="3"/>
      <c r="D2" s="3"/>
      <c r="F2" s="5" t="s">
        <v>1</v>
      </c>
      <c r="G2" s="5"/>
    </row>
    <row r="3" spans="1:12" ht="24.75">
      <c r="A3" s="6"/>
      <c r="B3" s="7"/>
      <c r="C3" s="8"/>
      <c r="D3" s="8"/>
      <c r="E3" s="8"/>
      <c r="F3" s="5"/>
      <c r="G3" s="5"/>
    </row>
    <row r="4" spans="1:12" ht="24.75">
      <c r="A4" s="9" t="s">
        <v>2</v>
      </c>
      <c r="B4" s="10">
        <v>3</v>
      </c>
      <c r="C4" s="8" t="s">
        <v>3</v>
      </c>
      <c r="D4" s="8"/>
      <c r="E4" s="8"/>
      <c r="F4" s="5"/>
      <c r="G4" s="5"/>
    </row>
    <row r="5" spans="1:12" ht="24.75">
      <c r="A5" s="9" t="s">
        <v>4</v>
      </c>
      <c r="B5" s="10">
        <v>25</v>
      </c>
      <c r="C5" s="8" t="s">
        <v>5</v>
      </c>
      <c r="D5" s="8"/>
      <c r="E5" s="8"/>
      <c r="F5" s="5"/>
      <c r="G5" s="5"/>
    </row>
    <row r="6" spans="1:12" ht="24.75">
      <c r="A6" s="9" t="s">
        <v>6</v>
      </c>
      <c r="B6" s="10">
        <v>2540</v>
      </c>
      <c r="C6" s="8" t="s">
        <v>7</v>
      </c>
      <c r="D6" s="8"/>
      <c r="E6" s="8"/>
      <c r="F6" s="5"/>
      <c r="G6" s="5"/>
    </row>
    <row r="7" spans="1:12" ht="24.75">
      <c r="A7" s="9" t="s">
        <v>8</v>
      </c>
      <c r="B7" s="11" t="s">
        <v>9</v>
      </c>
      <c r="C7" s="8" t="s">
        <v>10</v>
      </c>
      <c r="D7" s="8"/>
      <c r="E7" s="8"/>
      <c r="F7" s="5"/>
      <c r="G7" s="5"/>
    </row>
    <row r="8" spans="1:12" ht="24.75">
      <c r="A8" s="9"/>
      <c r="B8" s="12"/>
      <c r="D8" s="8"/>
      <c r="F8" s="5"/>
      <c r="G8" s="5"/>
      <c r="L8" s="13" t="s">
        <v>11</v>
      </c>
    </row>
    <row r="9" spans="1:12" s="15" customFormat="1">
      <c r="A9" s="14"/>
      <c r="B9" s="14" t="s">
        <v>12</v>
      </c>
      <c r="C9" s="66" t="s">
        <v>13</v>
      </c>
      <c r="D9" s="66"/>
      <c r="E9" s="66"/>
      <c r="F9" s="66"/>
      <c r="G9" s="66"/>
      <c r="H9" s="66"/>
      <c r="I9" s="66"/>
      <c r="J9" s="66"/>
      <c r="K9" s="14"/>
      <c r="L9" s="14" t="s">
        <v>14</v>
      </c>
    </row>
    <row r="10" spans="1:12" s="15" customFormat="1" ht="28.5">
      <c r="A10" s="16" t="s">
        <v>15</v>
      </c>
      <c r="B10" s="16" t="s">
        <v>16</v>
      </c>
      <c r="C10" s="67" t="s">
        <v>17</v>
      </c>
      <c r="D10" s="67"/>
      <c r="E10" s="17" t="s">
        <v>18</v>
      </c>
      <c r="F10" s="17" t="s">
        <v>19</v>
      </c>
      <c r="G10" s="49"/>
      <c r="H10" s="66" t="s">
        <v>20</v>
      </c>
      <c r="I10" s="66"/>
      <c r="J10" s="66"/>
      <c r="K10" s="16"/>
      <c r="L10" s="68"/>
    </row>
    <row r="11" spans="1:12" s="15" customFormat="1">
      <c r="A11" s="18"/>
      <c r="B11" s="18" t="s">
        <v>21</v>
      </c>
      <c r="C11" s="19" t="s">
        <v>22</v>
      </c>
      <c r="D11" s="19" t="s">
        <v>23</v>
      </c>
      <c r="E11" s="17" t="s">
        <v>24</v>
      </c>
      <c r="F11" s="17" t="s">
        <v>25</v>
      </c>
      <c r="G11" s="49"/>
      <c r="H11" s="20" t="s">
        <v>26</v>
      </c>
      <c r="I11" s="50" t="s">
        <v>44</v>
      </c>
      <c r="J11" s="20" t="s">
        <v>27</v>
      </c>
      <c r="K11" s="50" t="s">
        <v>45</v>
      </c>
      <c r="L11" s="69"/>
    </row>
    <row r="12" spans="1:12" s="21" customFormat="1">
      <c r="A12" s="20">
        <v>1</v>
      </c>
      <c r="B12" s="20">
        <v>2</v>
      </c>
      <c r="C12" s="19">
        <v>3</v>
      </c>
      <c r="D12" s="19">
        <v>4</v>
      </c>
      <c r="E12" s="17">
        <v>5</v>
      </c>
      <c r="F12" s="17">
        <v>6</v>
      </c>
      <c r="G12" s="49"/>
      <c r="H12" s="20">
        <v>7</v>
      </c>
      <c r="I12" s="50"/>
      <c r="J12" s="20">
        <v>8</v>
      </c>
      <c r="K12" s="50"/>
      <c r="L12" s="20">
        <v>9</v>
      </c>
    </row>
    <row r="13" spans="1:12" ht="17.25">
      <c r="A13" s="22" t="s">
        <v>28</v>
      </c>
      <c r="B13" s="23"/>
      <c r="C13" s="24"/>
      <c r="D13" s="25"/>
      <c r="E13" s="26"/>
      <c r="F13" s="27"/>
      <c r="G13" s="27"/>
      <c r="H13" s="28"/>
      <c r="I13" s="28"/>
      <c r="J13" s="28"/>
      <c r="K13" s="28"/>
      <c r="L13" s="29"/>
    </row>
    <row r="14" spans="1:12" ht="19.5">
      <c r="A14" s="30" t="s">
        <v>29</v>
      </c>
      <c r="B14" s="31"/>
      <c r="C14" s="25">
        <v>1238.97</v>
      </c>
      <c r="D14" s="25">
        <v>1571.25</v>
      </c>
      <c r="E14" s="25">
        <v>2046.96</v>
      </c>
      <c r="F14" s="25">
        <v>2748.5</v>
      </c>
      <c r="G14" s="25"/>
      <c r="H14" s="32">
        <v>2331.48</v>
      </c>
      <c r="I14" s="32">
        <f>F14+(F14*3%)</f>
        <v>2830.9549999999999</v>
      </c>
      <c r="J14" s="32">
        <v>2745.75</v>
      </c>
      <c r="K14" s="32">
        <f>F14+(F14*6%)</f>
        <v>2913.41</v>
      </c>
      <c r="L14" s="29" t="s">
        <v>43</v>
      </c>
    </row>
    <row r="15" spans="1:12" s="37" customFormat="1" ht="19.5">
      <c r="A15" s="33" t="s">
        <v>30</v>
      </c>
      <c r="B15" s="34"/>
      <c r="C15" s="25">
        <f t="shared" ref="C15:K15" si="0">SUM(C14)</f>
        <v>1238.97</v>
      </c>
      <c r="D15" s="25">
        <f t="shared" si="0"/>
        <v>1571.25</v>
      </c>
      <c r="E15" s="25">
        <f t="shared" si="0"/>
        <v>2046.96</v>
      </c>
      <c r="F15" s="25">
        <f t="shared" si="0"/>
        <v>2748.5</v>
      </c>
      <c r="G15" s="25"/>
      <c r="H15" s="35">
        <f t="shared" si="0"/>
        <v>2331.48</v>
      </c>
      <c r="I15" s="35">
        <f t="shared" si="0"/>
        <v>2830.9549999999999</v>
      </c>
      <c r="J15" s="35">
        <f t="shared" si="0"/>
        <v>2745.75</v>
      </c>
      <c r="K15" s="35">
        <f t="shared" si="0"/>
        <v>2913.41</v>
      </c>
      <c r="L15" s="36"/>
    </row>
    <row r="16" spans="1:12" ht="19.5">
      <c r="A16" s="30" t="s">
        <v>31</v>
      </c>
      <c r="B16" s="31"/>
      <c r="C16" s="25">
        <v>1832.69</v>
      </c>
      <c r="D16" s="25">
        <v>2061.5</v>
      </c>
      <c r="E16" s="25">
        <v>2039.5</v>
      </c>
      <c r="F16" s="25">
        <v>0</v>
      </c>
      <c r="G16" s="25"/>
      <c r="H16" s="32">
        <v>0</v>
      </c>
      <c r="I16" s="32">
        <f t="shared" ref="I16:I18" si="1">F16+(F16*3%)</f>
        <v>0</v>
      </c>
      <c r="J16" s="32">
        <v>0</v>
      </c>
      <c r="K16" s="32">
        <f t="shared" ref="K16:K18" si="2">F16+(F16*6%)</f>
        <v>0</v>
      </c>
      <c r="L16" s="29"/>
    </row>
    <row r="17" spans="1:12" s="37" customFormat="1" ht="19.5">
      <c r="A17" s="33" t="s">
        <v>30</v>
      </c>
      <c r="B17" s="34"/>
      <c r="C17" s="25">
        <f t="shared" ref="C17:K17" si="3">SUM(C16)</f>
        <v>1832.69</v>
      </c>
      <c r="D17" s="25">
        <f t="shared" si="3"/>
        <v>2061.5</v>
      </c>
      <c r="E17" s="25">
        <f t="shared" si="3"/>
        <v>2039.5</v>
      </c>
      <c r="F17" s="25">
        <f t="shared" si="3"/>
        <v>0</v>
      </c>
      <c r="G17" s="25"/>
      <c r="H17" s="35">
        <f t="shared" si="3"/>
        <v>0</v>
      </c>
      <c r="I17" s="35">
        <f t="shared" si="3"/>
        <v>0</v>
      </c>
      <c r="J17" s="35">
        <f t="shared" si="3"/>
        <v>0</v>
      </c>
      <c r="K17" s="35">
        <f t="shared" si="3"/>
        <v>0</v>
      </c>
      <c r="L17" s="36"/>
    </row>
    <row r="18" spans="1:12" ht="19.5">
      <c r="A18" s="30" t="s">
        <v>32</v>
      </c>
      <c r="B18" s="31"/>
      <c r="C18" s="25">
        <v>8771.6200000000008</v>
      </c>
      <c r="D18" s="25">
        <v>9360.15</v>
      </c>
      <c r="E18" s="25">
        <v>10180.43</v>
      </c>
      <c r="F18" s="25">
        <v>20515.32</v>
      </c>
      <c r="G18" s="25"/>
      <c r="H18" s="32">
        <v>11811.49</v>
      </c>
      <c r="I18" s="32">
        <f t="shared" si="1"/>
        <v>21130.779599999998</v>
      </c>
      <c r="J18" s="32">
        <v>12993.5</v>
      </c>
      <c r="K18" s="32">
        <f t="shared" si="2"/>
        <v>21746.2392</v>
      </c>
      <c r="L18" s="29" t="s">
        <v>43</v>
      </c>
    </row>
    <row r="19" spans="1:12" s="37" customFormat="1" ht="19.5">
      <c r="A19" s="33" t="s">
        <v>30</v>
      </c>
      <c r="B19" s="34"/>
      <c r="C19" s="25">
        <f t="shared" ref="C19:J19" si="4">SUM(C18)</f>
        <v>8771.6200000000008</v>
      </c>
      <c r="D19" s="25">
        <f t="shared" si="4"/>
        <v>9360.15</v>
      </c>
      <c r="E19" s="25">
        <f t="shared" si="4"/>
        <v>10180.43</v>
      </c>
      <c r="F19" s="25">
        <f t="shared" si="4"/>
        <v>20515.32</v>
      </c>
      <c r="G19" s="25"/>
      <c r="H19" s="35">
        <f t="shared" si="4"/>
        <v>11811.49</v>
      </c>
      <c r="I19" s="35">
        <f t="shared" ref="I19" si="5">SUM(I18)</f>
        <v>21130.779599999998</v>
      </c>
      <c r="J19" s="35">
        <f t="shared" si="4"/>
        <v>12993.5</v>
      </c>
      <c r="K19" s="35">
        <f t="shared" ref="K19" si="6">SUM(K18)</f>
        <v>21746.2392</v>
      </c>
      <c r="L19" s="36"/>
    </row>
    <row r="20" spans="1:12" s="37" customFormat="1" ht="19.5">
      <c r="A20" s="38" t="s">
        <v>33</v>
      </c>
      <c r="B20" s="34"/>
      <c r="C20" s="25">
        <f t="shared" ref="C20:J20" si="7">C19+C17+C15</f>
        <v>11843.28</v>
      </c>
      <c r="D20" s="25">
        <f t="shared" si="7"/>
        <v>12992.9</v>
      </c>
      <c r="E20" s="25">
        <f t="shared" si="7"/>
        <v>14266.89</v>
      </c>
      <c r="F20" s="25">
        <f t="shared" si="7"/>
        <v>23263.82</v>
      </c>
      <c r="G20" s="25"/>
      <c r="H20" s="35">
        <f t="shared" si="7"/>
        <v>14142.97</v>
      </c>
      <c r="I20" s="35">
        <f t="shared" ref="I20" si="8">I19+I17+I15</f>
        <v>23961.734599999996</v>
      </c>
      <c r="J20" s="35">
        <f t="shared" si="7"/>
        <v>15739.25</v>
      </c>
      <c r="K20" s="35">
        <f t="shared" ref="K20" si="9">K19+K17+K15</f>
        <v>24659.6492</v>
      </c>
      <c r="L20" s="36"/>
    </row>
    <row r="21" spans="1:12" s="37" customFormat="1" ht="19.5">
      <c r="A21" s="38" t="s">
        <v>34</v>
      </c>
      <c r="B21" s="34"/>
      <c r="C21" s="25">
        <f t="shared" ref="C21:J21" si="10">SUM(C20)</f>
        <v>11843.28</v>
      </c>
      <c r="D21" s="25">
        <f t="shared" si="10"/>
        <v>12992.9</v>
      </c>
      <c r="E21" s="25">
        <f t="shared" si="10"/>
        <v>14266.89</v>
      </c>
      <c r="F21" s="25">
        <f t="shared" si="10"/>
        <v>23263.82</v>
      </c>
      <c r="G21" s="25"/>
      <c r="H21" s="35">
        <f t="shared" si="10"/>
        <v>14142.97</v>
      </c>
      <c r="I21" s="35">
        <f t="shared" ref="I21" si="11">SUM(I20)</f>
        <v>23961.734599999996</v>
      </c>
      <c r="J21" s="35">
        <f t="shared" si="10"/>
        <v>15739.25</v>
      </c>
      <c r="K21" s="35">
        <f t="shared" ref="K21" si="12">SUM(K20)</f>
        <v>24659.6492</v>
      </c>
      <c r="L21" s="36"/>
    </row>
    <row r="22" spans="1:12" s="37" customFormat="1" ht="19.5">
      <c r="A22" s="39"/>
      <c r="B22" s="40"/>
      <c r="C22" s="41"/>
      <c r="D22" s="41"/>
      <c r="E22" s="41"/>
      <c r="F22" s="41"/>
      <c r="G22" s="41"/>
      <c r="H22" s="42"/>
      <c r="I22" s="42"/>
      <c r="J22" s="42"/>
      <c r="K22" s="42"/>
      <c r="L22" s="43"/>
    </row>
    <row r="23" spans="1:12" s="37" customFormat="1" ht="19.5">
      <c r="A23" s="39"/>
      <c r="B23" s="40"/>
      <c r="C23" s="41"/>
      <c r="D23" s="41"/>
      <c r="E23" s="41"/>
      <c r="F23" s="41"/>
      <c r="G23" s="41"/>
      <c r="H23" s="42"/>
      <c r="I23" s="42"/>
      <c r="J23" s="42"/>
      <c r="K23" s="42"/>
      <c r="L23" s="43"/>
    </row>
    <row r="24" spans="1:12" s="37" customFormat="1" ht="19.5">
      <c r="A24" s="39"/>
      <c r="B24" s="40"/>
      <c r="C24" s="41"/>
      <c r="D24" s="41"/>
      <c r="E24" s="41"/>
      <c r="F24" s="41"/>
      <c r="G24" s="41"/>
      <c r="H24" s="42"/>
      <c r="I24" s="42"/>
      <c r="J24" s="42"/>
      <c r="K24" s="42"/>
      <c r="L24" s="43"/>
    </row>
    <row r="25" spans="1:12" s="37" customFormat="1" ht="19.5">
      <c r="A25" s="39"/>
      <c r="B25" s="40"/>
      <c r="C25" s="41"/>
      <c r="D25" s="41"/>
      <c r="E25" s="41"/>
      <c r="F25" s="41"/>
      <c r="G25" s="41"/>
      <c r="H25" s="42"/>
      <c r="I25" s="42"/>
      <c r="J25" s="42"/>
      <c r="K25" s="42"/>
      <c r="L25" s="43"/>
    </row>
    <row r="26" spans="1:12" s="37" customFormat="1" ht="19.5">
      <c r="A26" s="39"/>
      <c r="B26" s="40"/>
      <c r="C26" s="41"/>
      <c r="D26" s="41"/>
      <c r="E26" s="41"/>
      <c r="F26" s="41"/>
      <c r="G26" s="41"/>
      <c r="H26" s="42"/>
      <c r="I26" s="42"/>
      <c r="J26" s="42"/>
      <c r="K26" s="42"/>
      <c r="L26" s="43"/>
    </row>
    <row r="27" spans="1:12" s="37" customFormat="1" ht="19.5">
      <c r="A27" s="39"/>
      <c r="B27" s="40"/>
      <c r="C27" s="41"/>
      <c r="D27" s="41"/>
      <c r="E27" s="41"/>
      <c r="F27" s="41"/>
      <c r="G27" s="41"/>
      <c r="H27" s="42"/>
      <c r="I27" s="42"/>
      <c r="J27" s="42"/>
      <c r="K27" s="42"/>
      <c r="L27" s="43"/>
    </row>
    <row r="28" spans="1:12" s="37" customFormat="1" ht="19.5">
      <c r="A28" s="39"/>
      <c r="B28" s="40"/>
      <c r="C28" s="41"/>
      <c r="D28" s="41"/>
      <c r="E28" s="41"/>
      <c r="F28" s="41"/>
      <c r="G28" s="41"/>
      <c r="H28" s="42"/>
      <c r="I28" s="42"/>
      <c r="J28" s="42"/>
      <c r="K28" s="42"/>
      <c r="L28" s="43"/>
    </row>
    <row r="29" spans="1:12" s="37" customFormat="1" ht="19.5">
      <c r="A29" s="39"/>
      <c r="B29" s="40"/>
      <c r="C29" s="41"/>
      <c r="D29" s="41"/>
      <c r="E29" s="41"/>
      <c r="F29" s="41"/>
      <c r="G29" s="41"/>
      <c r="H29" s="42"/>
      <c r="I29" s="42"/>
      <c r="J29" s="42"/>
      <c r="K29" s="42"/>
      <c r="L29" s="43"/>
    </row>
    <row r="30" spans="1:12" s="37" customFormat="1" ht="19.5">
      <c r="A30" s="39"/>
      <c r="B30" s="40"/>
      <c r="C30" s="41"/>
      <c r="D30" s="41"/>
      <c r="E30" s="41"/>
      <c r="F30" s="41"/>
      <c r="G30" s="41"/>
      <c r="H30" s="42"/>
      <c r="I30" s="42"/>
      <c r="J30" s="42"/>
      <c r="K30" s="42"/>
      <c r="L30" s="43"/>
    </row>
    <row r="31" spans="1:12" ht="19.5">
      <c r="A31" s="65" t="s">
        <v>0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</row>
    <row r="32" spans="1:12" ht="24.75">
      <c r="C32" s="3"/>
      <c r="D32" s="3"/>
      <c r="F32" s="5" t="s">
        <v>1</v>
      </c>
      <c r="G32" s="5"/>
    </row>
    <row r="33" spans="1:12" s="37" customFormat="1" ht="19.5">
      <c r="A33" s="39"/>
      <c r="B33" s="40"/>
      <c r="C33" s="41"/>
      <c r="D33" s="41"/>
      <c r="E33" s="41"/>
      <c r="F33" s="41"/>
      <c r="G33" s="41"/>
      <c r="H33" s="42"/>
      <c r="I33" s="42"/>
      <c r="J33" s="42"/>
      <c r="K33" s="42"/>
      <c r="L33" s="43"/>
    </row>
    <row r="34" spans="1:12" s="37" customFormat="1" ht="17.25">
      <c r="A34" s="44" t="s">
        <v>2</v>
      </c>
      <c r="B34" s="45">
        <v>3</v>
      </c>
      <c r="C34" s="4" t="s">
        <v>3</v>
      </c>
      <c r="D34" s="8"/>
      <c r="E34" s="41"/>
      <c r="F34" s="41"/>
      <c r="G34" s="41"/>
      <c r="H34" s="42"/>
      <c r="I34" s="42"/>
      <c r="J34" s="42"/>
      <c r="K34" s="42"/>
      <c r="L34" s="43"/>
    </row>
    <row r="35" spans="1:12" s="37" customFormat="1" ht="17.25">
      <c r="A35" s="44" t="s">
        <v>4</v>
      </c>
      <c r="B35" s="45">
        <v>25</v>
      </c>
      <c r="C35" s="4" t="s">
        <v>5</v>
      </c>
      <c r="D35" s="8"/>
      <c r="E35" s="41"/>
      <c r="F35" s="4"/>
      <c r="G35" s="4"/>
      <c r="L35" s="43"/>
    </row>
    <row r="36" spans="1:12" s="37" customFormat="1" ht="17.25">
      <c r="A36" s="44" t="s">
        <v>6</v>
      </c>
      <c r="B36" s="45">
        <v>2540</v>
      </c>
      <c r="C36" s="4" t="s">
        <v>7</v>
      </c>
      <c r="D36" s="8"/>
      <c r="E36" s="41"/>
      <c r="F36" s="8"/>
      <c r="G36" s="8"/>
      <c r="L36" s="43"/>
    </row>
    <row r="37" spans="1:12" s="37" customFormat="1" ht="17.25">
      <c r="A37" s="44" t="s">
        <v>8</v>
      </c>
      <c r="B37" s="12" t="s">
        <v>35</v>
      </c>
      <c r="C37" s="4" t="s">
        <v>36</v>
      </c>
      <c r="D37" s="8"/>
      <c r="E37" s="41"/>
      <c r="F37" s="8"/>
      <c r="G37" s="8"/>
      <c r="L37" s="43"/>
    </row>
    <row r="38" spans="1:12" s="37" customFormat="1" ht="19.5">
      <c r="A38" s="39"/>
      <c r="B38" s="40"/>
      <c r="C38" s="41"/>
      <c r="D38" s="41"/>
      <c r="E38" s="41"/>
      <c r="F38" s="8"/>
      <c r="G38" s="8"/>
      <c r="L38" s="13" t="s">
        <v>11</v>
      </c>
    </row>
    <row r="39" spans="1:12" s="15" customFormat="1">
      <c r="A39" s="14"/>
      <c r="B39" s="14" t="s">
        <v>12</v>
      </c>
      <c r="C39" s="66" t="s">
        <v>13</v>
      </c>
      <c r="D39" s="66"/>
      <c r="E39" s="66"/>
      <c r="F39" s="66"/>
      <c r="G39" s="66"/>
      <c r="H39" s="66"/>
      <c r="I39" s="66"/>
      <c r="J39" s="66"/>
      <c r="K39" s="14"/>
      <c r="L39" s="14" t="s">
        <v>14</v>
      </c>
    </row>
    <row r="40" spans="1:12" s="15" customFormat="1" ht="28.5">
      <c r="A40" s="16" t="s">
        <v>15</v>
      </c>
      <c r="B40" s="16" t="s">
        <v>16</v>
      </c>
      <c r="C40" s="67" t="s">
        <v>17</v>
      </c>
      <c r="D40" s="67"/>
      <c r="E40" s="17" t="s">
        <v>18</v>
      </c>
      <c r="F40" s="17" t="s">
        <v>19</v>
      </c>
      <c r="G40" s="49"/>
      <c r="H40" s="66" t="s">
        <v>20</v>
      </c>
      <c r="I40" s="66"/>
      <c r="J40" s="66"/>
      <c r="K40" s="16"/>
      <c r="L40" s="68"/>
    </row>
    <row r="41" spans="1:12" s="15" customFormat="1">
      <c r="A41" s="18"/>
      <c r="B41" s="18" t="s">
        <v>21</v>
      </c>
      <c r="C41" s="19" t="s">
        <v>22</v>
      </c>
      <c r="D41" s="19" t="s">
        <v>23</v>
      </c>
      <c r="E41" s="17" t="s">
        <v>24</v>
      </c>
      <c r="F41" s="17" t="s">
        <v>25</v>
      </c>
      <c r="G41" s="49"/>
      <c r="H41" s="20" t="s">
        <v>26</v>
      </c>
      <c r="I41" s="50" t="s">
        <v>44</v>
      </c>
      <c r="J41" s="50" t="s">
        <v>27</v>
      </c>
      <c r="K41" s="50" t="s">
        <v>45</v>
      </c>
      <c r="L41" s="69"/>
    </row>
    <row r="42" spans="1:12" s="21" customFormat="1">
      <c r="A42" s="20">
        <v>1</v>
      </c>
      <c r="B42" s="20">
        <v>2</v>
      </c>
      <c r="C42" s="19">
        <v>3</v>
      </c>
      <c r="D42" s="19">
        <v>4</v>
      </c>
      <c r="E42" s="17">
        <v>5</v>
      </c>
      <c r="F42" s="17">
        <v>6</v>
      </c>
      <c r="G42" s="49"/>
      <c r="H42" s="20">
        <v>7</v>
      </c>
      <c r="I42" s="50"/>
      <c r="J42" s="20">
        <v>8</v>
      </c>
      <c r="K42" s="50"/>
      <c r="L42" s="20">
        <v>9</v>
      </c>
    </row>
    <row r="43" spans="1:12" ht="17.25">
      <c r="A43" s="22" t="s">
        <v>28</v>
      </c>
      <c r="B43" s="23"/>
      <c r="C43" s="24"/>
      <c r="D43" s="25"/>
      <c r="E43" s="26"/>
      <c r="F43" s="27"/>
      <c r="G43" s="27"/>
      <c r="H43" s="28"/>
      <c r="I43" s="28"/>
      <c r="J43" s="28"/>
      <c r="K43" s="28"/>
      <c r="L43" s="29"/>
    </row>
    <row r="44" spans="1:12" ht="19.5">
      <c r="A44" s="30" t="s">
        <v>29</v>
      </c>
      <c r="B44" s="31"/>
      <c r="C44" s="25">
        <v>1237.55</v>
      </c>
      <c r="D44" s="25">
        <v>1471.25</v>
      </c>
      <c r="E44" s="25">
        <v>1801.701</v>
      </c>
      <c r="F44" s="25">
        <v>3017.64</v>
      </c>
      <c r="G44" s="25"/>
      <c r="H44" s="32">
        <v>2048.3000000000002</v>
      </c>
      <c r="I44" s="32">
        <f>F44+(F44*3%)</f>
        <v>3108.1691999999998</v>
      </c>
      <c r="J44" s="32">
        <v>2488.5</v>
      </c>
      <c r="K44" s="32">
        <f>F44+(F44*6%)</f>
        <v>3198.6983999999998</v>
      </c>
      <c r="L44" s="29" t="s">
        <v>43</v>
      </c>
    </row>
    <row r="45" spans="1:12" s="37" customFormat="1" ht="19.5">
      <c r="A45" s="33" t="s">
        <v>30</v>
      </c>
      <c r="B45" s="34"/>
      <c r="C45" s="25">
        <f t="shared" ref="C45:K45" si="13">SUM(C44)</f>
        <v>1237.55</v>
      </c>
      <c r="D45" s="25">
        <f t="shared" si="13"/>
        <v>1471.25</v>
      </c>
      <c r="E45" s="25">
        <f t="shared" si="13"/>
        <v>1801.701</v>
      </c>
      <c r="F45" s="25">
        <f t="shared" si="13"/>
        <v>3017.64</v>
      </c>
      <c r="G45" s="25"/>
      <c r="H45" s="35">
        <f t="shared" si="13"/>
        <v>2048.3000000000002</v>
      </c>
      <c r="I45" s="35">
        <f t="shared" si="13"/>
        <v>3108.1691999999998</v>
      </c>
      <c r="J45" s="35">
        <f t="shared" si="13"/>
        <v>2488.5</v>
      </c>
      <c r="K45" s="35">
        <f t="shared" si="13"/>
        <v>3198.6983999999998</v>
      </c>
      <c r="L45" s="36"/>
    </row>
    <row r="46" spans="1:12" ht="19.5">
      <c r="A46" s="30" t="s">
        <v>31</v>
      </c>
      <c r="B46" s="31"/>
      <c r="C46" s="25">
        <v>1624.43</v>
      </c>
      <c r="D46" s="25">
        <v>1764.26</v>
      </c>
      <c r="E46" s="25">
        <v>1939.56</v>
      </c>
      <c r="F46" s="25">
        <v>0</v>
      </c>
      <c r="G46" s="25"/>
      <c r="H46" s="32">
        <v>0</v>
      </c>
      <c r="I46" s="32">
        <f t="shared" ref="I46:I48" si="14">F46+(F46*3%)</f>
        <v>0</v>
      </c>
      <c r="J46" s="32">
        <v>0</v>
      </c>
      <c r="K46" s="32">
        <f t="shared" ref="K46:K48" si="15">F46+(F46*6%)</f>
        <v>0</v>
      </c>
      <c r="L46" s="29"/>
    </row>
    <row r="47" spans="1:12" s="37" customFormat="1" ht="19.5">
      <c r="A47" s="33" t="s">
        <v>30</v>
      </c>
      <c r="B47" s="34"/>
      <c r="C47" s="25">
        <f t="shared" ref="C47:K47" si="16">SUM(C46)</f>
        <v>1624.43</v>
      </c>
      <c r="D47" s="25">
        <f t="shared" si="16"/>
        <v>1764.26</v>
      </c>
      <c r="E47" s="25">
        <f t="shared" si="16"/>
        <v>1939.56</v>
      </c>
      <c r="F47" s="25">
        <f t="shared" si="16"/>
        <v>0</v>
      </c>
      <c r="G47" s="25"/>
      <c r="H47" s="35">
        <f t="shared" si="16"/>
        <v>0</v>
      </c>
      <c r="I47" s="35">
        <f t="shared" si="16"/>
        <v>0</v>
      </c>
      <c r="J47" s="35">
        <f t="shared" si="16"/>
        <v>0</v>
      </c>
      <c r="K47" s="35">
        <f t="shared" si="16"/>
        <v>0</v>
      </c>
      <c r="L47" s="36"/>
    </row>
    <row r="48" spans="1:12" ht="19.5">
      <c r="A48" s="30" t="s">
        <v>32</v>
      </c>
      <c r="B48" s="31"/>
      <c r="C48" s="25">
        <v>7564.53</v>
      </c>
      <c r="D48" s="25">
        <v>8160.15</v>
      </c>
      <c r="E48" s="25">
        <v>8537.3700000000008</v>
      </c>
      <c r="F48" s="25">
        <v>18001.45</v>
      </c>
      <c r="G48" s="25"/>
      <c r="H48" s="32">
        <v>9868</v>
      </c>
      <c r="I48" s="32">
        <f t="shared" si="14"/>
        <v>18541.4935</v>
      </c>
      <c r="J48" s="32">
        <v>12348.67</v>
      </c>
      <c r="K48" s="32">
        <f t="shared" si="15"/>
        <v>19081.537</v>
      </c>
      <c r="L48" s="29" t="s">
        <v>43</v>
      </c>
    </row>
    <row r="49" spans="1:12" s="37" customFormat="1" ht="19.5">
      <c r="A49" s="33" t="s">
        <v>30</v>
      </c>
      <c r="B49" s="34"/>
      <c r="C49" s="25">
        <f t="shared" ref="C49:H49" si="17">SUM(C48)</f>
        <v>7564.53</v>
      </c>
      <c r="D49" s="25">
        <f t="shared" si="17"/>
        <v>8160.15</v>
      </c>
      <c r="E49" s="25">
        <f t="shared" si="17"/>
        <v>8537.3700000000008</v>
      </c>
      <c r="F49" s="25">
        <f t="shared" si="17"/>
        <v>18001.45</v>
      </c>
      <c r="G49" s="25"/>
      <c r="H49" s="35">
        <f t="shared" si="17"/>
        <v>9868</v>
      </c>
      <c r="I49" s="35">
        <f t="shared" ref="I49:K49" si="18">SUM(I48)</f>
        <v>18541.4935</v>
      </c>
      <c r="J49" s="35">
        <f t="shared" si="18"/>
        <v>12348.67</v>
      </c>
      <c r="K49" s="35">
        <f t="shared" si="18"/>
        <v>19081.537</v>
      </c>
      <c r="L49" s="36"/>
    </row>
    <row r="50" spans="1:12" s="37" customFormat="1" ht="19.5">
      <c r="A50" s="38" t="s">
        <v>33</v>
      </c>
      <c r="B50" s="34"/>
      <c r="C50" s="25">
        <f t="shared" ref="C50:H50" si="19">C49+C47+C45</f>
        <v>10426.509999999998</v>
      </c>
      <c r="D50" s="25">
        <f t="shared" si="19"/>
        <v>11395.66</v>
      </c>
      <c r="E50" s="25">
        <f t="shared" si="19"/>
        <v>12278.631000000001</v>
      </c>
      <c r="F50" s="25">
        <f t="shared" si="19"/>
        <v>21019.09</v>
      </c>
      <c r="G50" s="25"/>
      <c r="H50" s="35">
        <f t="shared" si="19"/>
        <v>11916.3</v>
      </c>
      <c r="I50" s="35">
        <f t="shared" ref="I50:K50" si="20">I49+I47+I45</f>
        <v>21649.662700000001</v>
      </c>
      <c r="J50" s="35">
        <f t="shared" si="20"/>
        <v>14837.17</v>
      </c>
      <c r="K50" s="35">
        <f t="shared" si="20"/>
        <v>22280.235400000001</v>
      </c>
      <c r="L50" s="36"/>
    </row>
    <row r="51" spans="1:12" s="37" customFormat="1" ht="19.5">
      <c r="A51" s="38" t="s">
        <v>34</v>
      </c>
      <c r="B51" s="34"/>
      <c r="C51" s="25">
        <f t="shared" ref="C51:H51" si="21">SUM(C50)</f>
        <v>10426.509999999998</v>
      </c>
      <c r="D51" s="25">
        <f t="shared" si="21"/>
        <v>11395.66</v>
      </c>
      <c r="E51" s="25">
        <f t="shared" si="21"/>
        <v>12278.631000000001</v>
      </c>
      <c r="F51" s="25">
        <f t="shared" si="21"/>
        <v>21019.09</v>
      </c>
      <c r="G51" s="25"/>
      <c r="H51" s="35">
        <f t="shared" si="21"/>
        <v>11916.3</v>
      </c>
      <c r="I51" s="35">
        <f t="shared" ref="I51:K51" si="22">SUM(I50)</f>
        <v>21649.662700000001</v>
      </c>
      <c r="J51" s="35">
        <f t="shared" si="22"/>
        <v>14837.17</v>
      </c>
      <c r="K51" s="35">
        <f t="shared" si="22"/>
        <v>22280.235400000001</v>
      </c>
      <c r="L51" s="36"/>
    </row>
    <row r="65" spans="1:12" ht="19.5">
      <c r="A65" s="65" t="s">
        <v>0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</row>
    <row r="66" spans="1:12" ht="24.75">
      <c r="C66" s="3"/>
      <c r="D66" s="3"/>
      <c r="F66" s="5" t="s">
        <v>1</v>
      </c>
      <c r="G66" s="5"/>
    </row>
    <row r="68" spans="1:12">
      <c r="A68" s="44" t="s">
        <v>2</v>
      </c>
      <c r="B68" s="45">
        <v>3</v>
      </c>
      <c r="C68" s="4" t="s">
        <v>3</v>
      </c>
      <c r="D68" s="8"/>
      <c r="H68" s="37"/>
      <c r="I68" s="37"/>
      <c r="J68" s="37"/>
      <c r="K68" s="37"/>
    </row>
    <row r="69" spans="1:12">
      <c r="A69" s="44" t="s">
        <v>4</v>
      </c>
      <c r="B69" s="45">
        <v>25</v>
      </c>
      <c r="C69" s="4" t="s">
        <v>5</v>
      </c>
      <c r="D69" s="8"/>
    </row>
    <row r="70" spans="1:12">
      <c r="A70" s="44" t="s">
        <v>6</v>
      </c>
      <c r="B70" s="45">
        <v>2540</v>
      </c>
      <c r="C70" s="4" t="s">
        <v>7</v>
      </c>
      <c r="D70" s="8"/>
    </row>
    <row r="71" spans="1:12">
      <c r="A71" s="44" t="s">
        <v>8</v>
      </c>
      <c r="B71" s="12" t="s">
        <v>37</v>
      </c>
      <c r="C71" s="4" t="s">
        <v>38</v>
      </c>
      <c r="D71" s="8"/>
    </row>
    <row r="72" spans="1:12">
      <c r="L72" s="13" t="s">
        <v>11</v>
      </c>
    </row>
    <row r="73" spans="1:12" s="15" customFormat="1">
      <c r="A73" s="14"/>
      <c r="B73" s="14" t="s">
        <v>12</v>
      </c>
      <c r="C73" s="66" t="s">
        <v>13</v>
      </c>
      <c r="D73" s="66"/>
      <c r="E73" s="66"/>
      <c r="F73" s="66"/>
      <c r="G73" s="66"/>
      <c r="H73" s="66"/>
      <c r="I73" s="66"/>
      <c r="J73" s="66"/>
      <c r="K73" s="14"/>
      <c r="L73" s="14" t="s">
        <v>14</v>
      </c>
    </row>
    <row r="74" spans="1:12" s="15" customFormat="1" ht="28.5">
      <c r="A74" s="16" t="s">
        <v>15</v>
      </c>
      <c r="B74" s="16" t="s">
        <v>16</v>
      </c>
      <c r="C74" s="67" t="s">
        <v>17</v>
      </c>
      <c r="D74" s="67"/>
      <c r="E74" s="17" t="s">
        <v>18</v>
      </c>
      <c r="F74" s="17" t="s">
        <v>19</v>
      </c>
      <c r="G74" s="49"/>
      <c r="H74" s="66" t="s">
        <v>20</v>
      </c>
      <c r="I74" s="66"/>
      <c r="J74" s="66"/>
      <c r="K74" s="16"/>
      <c r="L74" s="68"/>
    </row>
    <row r="75" spans="1:12" s="15" customFormat="1">
      <c r="A75" s="18"/>
      <c r="B75" s="18" t="s">
        <v>21</v>
      </c>
      <c r="C75" s="19" t="s">
        <v>22</v>
      </c>
      <c r="D75" s="19" t="s">
        <v>23</v>
      </c>
      <c r="E75" s="17" t="s">
        <v>24</v>
      </c>
      <c r="F75" s="17" t="s">
        <v>25</v>
      </c>
      <c r="G75" s="49"/>
      <c r="H75" s="20" t="s">
        <v>26</v>
      </c>
      <c r="I75" s="50" t="s">
        <v>44</v>
      </c>
      <c r="J75" s="50" t="s">
        <v>27</v>
      </c>
      <c r="K75" s="50" t="s">
        <v>45</v>
      </c>
      <c r="L75" s="69"/>
    </row>
    <row r="76" spans="1:12" s="21" customFormat="1">
      <c r="A76" s="20">
        <v>1</v>
      </c>
      <c r="B76" s="20">
        <v>2</v>
      </c>
      <c r="C76" s="19">
        <v>3</v>
      </c>
      <c r="D76" s="19">
        <v>4</v>
      </c>
      <c r="E76" s="17">
        <v>5</v>
      </c>
      <c r="F76" s="17">
        <v>6</v>
      </c>
      <c r="G76" s="49"/>
      <c r="H76" s="20">
        <v>7</v>
      </c>
      <c r="I76" s="50"/>
      <c r="J76" s="20">
        <v>8</v>
      </c>
      <c r="K76" s="50"/>
      <c r="L76" s="20">
        <v>9</v>
      </c>
    </row>
    <row r="77" spans="1:12" ht="17.25">
      <c r="A77" s="22" t="s">
        <v>28</v>
      </c>
      <c r="B77" s="23"/>
      <c r="C77" s="24"/>
      <c r="D77" s="25"/>
      <c r="E77" s="26"/>
      <c r="F77" s="27"/>
      <c r="G77" s="27"/>
      <c r="H77" s="28"/>
      <c r="I77" s="28"/>
      <c r="J77" s="28"/>
      <c r="K77" s="28"/>
      <c r="L77" s="29"/>
    </row>
    <row r="78" spans="1:12" ht="19.5">
      <c r="A78" s="30" t="s">
        <v>29</v>
      </c>
      <c r="B78" s="31" t="s">
        <v>42</v>
      </c>
      <c r="C78" s="25">
        <v>26.1</v>
      </c>
      <c r="D78" s="25">
        <v>34.26</v>
      </c>
      <c r="E78" s="25">
        <v>41.83</v>
      </c>
      <c r="F78" s="25">
        <v>82.14</v>
      </c>
      <c r="G78" s="25"/>
      <c r="H78" s="32">
        <v>47.72</v>
      </c>
      <c r="I78" s="32">
        <f>F78+(F78*3%)</f>
        <v>84.604200000000006</v>
      </c>
      <c r="J78" s="32">
        <v>48.5</v>
      </c>
      <c r="K78" s="32">
        <f>F78+(F78*6%)</f>
        <v>87.068399999999997</v>
      </c>
      <c r="L78" s="29"/>
    </row>
    <row r="79" spans="1:12" s="37" customFormat="1" ht="19.5">
      <c r="A79" s="33" t="s">
        <v>30</v>
      </c>
      <c r="B79" s="34"/>
      <c r="C79" s="25">
        <f t="shared" ref="C79:K79" si="23">SUM(C78)</f>
        <v>26.1</v>
      </c>
      <c r="D79" s="25">
        <f t="shared" si="23"/>
        <v>34.26</v>
      </c>
      <c r="E79" s="25">
        <f t="shared" si="23"/>
        <v>41.83</v>
      </c>
      <c r="F79" s="25">
        <f t="shared" si="23"/>
        <v>82.14</v>
      </c>
      <c r="G79" s="25"/>
      <c r="H79" s="35">
        <f t="shared" si="23"/>
        <v>47.72</v>
      </c>
      <c r="I79" s="35">
        <f t="shared" si="23"/>
        <v>84.604200000000006</v>
      </c>
      <c r="J79" s="35">
        <f t="shared" si="23"/>
        <v>48.5</v>
      </c>
      <c r="K79" s="35">
        <f t="shared" si="23"/>
        <v>87.068399999999997</v>
      </c>
      <c r="L79" s="36"/>
    </row>
    <row r="80" spans="1:12" ht="19.5">
      <c r="A80" s="30" t="s">
        <v>31</v>
      </c>
      <c r="B80" s="31"/>
      <c r="C80" s="25">
        <v>34.83</v>
      </c>
      <c r="D80" s="25">
        <v>43.85</v>
      </c>
      <c r="E80" s="25">
        <v>23.65</v>
      </c>
      <c r="F80" s="25">
        <v>0</v>
      </c>
      <c r="G80" s="25"/>
      <c r="H80" s="32">
        <v>0</v>
      </c>
      <c r="I80" s="32">
        <f t="shared" ref="I80:I85" si="24">F80+(F80*3%)</f>
        <v>0</v>
      </c>
      <c r="J80" s="32">
        <v>0</v>
      </c>
      <c r="K80" s="32">
        <f t="shared" ref="K80:K85" si="25">F80+(F80*6%)</f>
        <v>0</v>
      </c>
      <c r="L80" s="29"/>
    </row>
    <row r="81" spans="1:12" s="37" customFormat="1" ht="19.5">
      <c r="A81" s="33" t="s">
        <v>30</v>
      </c>
      <c r="B81" s="34"/>
      <c r="C81" s="25">
        <f t="shared" ref="C81:K81" si="26">SUM(C80)</f>
        <v>34.83</v>
      </c>
      <c r="D81" s="25">
        <f t="shared" si="26"/>
        <v>43.85</v>
      </c>
      <c r="E81" s="25">
        <f t="shared" si="26"/>
        <v>23.65</v>
      </c>
      <c r="F81" s="25">
        <f t="shared" si="26"/>
        <v>0</v>
      </c>
      <c r="G81" s="25"/>
      <c r="H81" s="35">
        <f t="shared" si="26"/>
        <v>0</v>
      </c>
      <c r="I81" s="35">
        <f t="shared" si="26"/>
        <v>0</v>
      </c>
      <c r="J81" s="35">
        <f t="shared" si="26"/>
        <v>0</v>
      </c>
      <c r="K81" s="35">
        <f t="shared" si="26"/>
        <v>0</v>
      </c>
      <c r="L81" s="36"/>
    </row>
    <row r="82" spans="1:12" ht="19.5">
      <c r="A82" s="30" t="s">
        <v>32</v>
      </c>
      <c r="B82" s="31"/>
      <c r="C82" s="25">
        <v>176.98</v>
      </c>
      <c r="D82" s="25">
        <v>190.55</v>
      </c>
      <c r="E82" s="25">
        <v>239.01</v>
      </c>
      <c r="F82" s="25">
        <v>500.63</v>
      </c>
      <c r="G82" s="25"/>
      <c r="H82" s="32">
        <v>295.61</v>
      </c>
      <c r="I82" s="32">
        <f t="shared" si="24"/>
        <v>515.64890000000003</v>
      </c>
      <c r="J82" s="32">
        <v>300.35000000000002</v>
      </c>
      <c r="K82" s="32">
        <f t="shared" si="25"/>
        <v>530.66779999999994</v>
      </c>
      <c r="L82" s="29"/>
    </row>
    <row r="83" spans="1:12" s="37" customFormat="1" ht="19.5">
      <c r="A83" s="33" t="s">
        <v>30</v>
      </c>
      <c r="B83" s="34"/>
      <c r="C83" s="25">
        <f t="shared" ref="C83:J83" si="27">SUM(C82)</f>
        <v>176.98</v>
      </c>
      <c r="D83" s="25">
        <f t="shared" si="27"/>
        <v>190.55</v>
      </c>
      <c r="E83" s="25">
        <f t="shared" si="27"/>
        <v>239.01</v>
      </c>
      <c r="F83" s="25">
        <f t="shared" si="27"/>
        <v>500.63</v>
      </c>
      <c r="G83" s="25"/>
      <c r="H83" s="35">
        <f t="shared" si="27"/>
        <v>295.61</v>
      </c>
      <c r="I83" s="32">
        <f t="shared" si="24"/>
        <v>515.64890000000003</v>
      </c>
      <c r="J83" s="35">
        <f t="shared" si="27"/>
        <v>300.35000000000002</v>
      </c>
      <c r="K83" s="32">
        <f t="shared" si="25"/>
        <v>530.66779999999994</v>
      </c>
      <c r="L83" s="36"/>
    </row>
    <row r="84" spans="1:12" s="37" customFormat="1" ht="19.5">
      <c r="A84" s="38" t="s">
        <v>33</v>
      </c>
      <c r="B84" s="34"/>
      <c r="C84" s="25">
        <f t="shared" ref="C84:J84" si="28">C83+C81+C79</f>
        <v>237.91</v>
      </c>
      <c r="D84" s="25">
        <f t="shared" si="28"/>
        <v>268.66000000000003</v>
      </c>
      <c r="E84" s="25">
        <f t="shared" si="28"/>
        <v>304.48999999999995</v>
      </c>
      <c r="F84" s="25">
        <f t="shared" si="28"/>
        <v>582.77</v>
      </c>
      <c r="G84" s="25"/>
      <c r="H84" s="35">
        <f t="shared" si="28"/>
        <v>343.33000000000004</v>
      </c>
      <c r="I84" s="32">
        <f t="shared" si="24"/>
        <v>600.25310000000002</v>
      </c>
      <c r="J84" s="35">
        <f t="shared" si="28"/>
        <v>348.85</v>
      </c>
      <c r="K84" s="32">
        <f t="shared" si="25"/>
        <v>617.73619999999994</v>
      </c>
      <c r="L84" s="36"/>
    </row>
    <row r="85" spans="1:12" s="37" customFormat="1" ht="19.5">
      <c r="A85" s="38" t="s">
        <v>34</v>
      </c>
      <c r="B85" s="34"/>
      <c r="C85" s="25">
        <f t="shared" ref="C85:J85" si="29">C84</f>
        <v>237.91</v>
      </c>
      <c r="D85" s="25">
        <f t="shared" si="29"/>
        <v>268.66000000000003</v>
      </c>
      <c r="E85" s="25">
        <f t="shared" si="29"/>
        <v>304.48999999999995</v>
      </c>
      <c r="F85" s="25">
        <f t="shared" si="29"/>
        <v>582.77</v>
      </c>
      <c r="G85" s="25"/>
      <c r="H85" s="35">
        <f t="shared" si="29"/>
        <v>343.33000000000004</v>
      </c>
      <c r="I85" s="32">
        <f t="shared" si="24"/>
        <v>600.25310000000002</v>
      </c>
      <c r="J85" s="35">
        <f t="shared" si="29"/>
        <v>348.85</v>
      </c>
      <c r="K85" s="32">
        <f t="shared" si="25"/>
        <v>617.73619999999994</v>
      </c>
      <c r="L85" s="36"/>
    </row>
    <row r="86" spans="1:12" s="37" customFormat="1" ht="19.5">
      <c r="A86" s="38" t="s">
        <v>39</v>
      </c>
      <c r="B86" s="34" t="s">
        <v>40</v>
      </c>
      <c r="C86" s="25"/>
      <c r="D86" s="25"/>
      <c r="E86" s="25"/>
      <c r="F86" s="25">
        <f>F21+F51+F85</f>
        <v>44865.68</v>
      </c>
      <c r="G86" s="25"/>
      <c r="H86" s="25">
        <f t="shared" ref="H86:K86" si="30">H21+H51+H85</f>
        <v>26402.6</v>
      </c>
      <c r="I86" s="25">
        <f t="shared" si="30"/>
        <v>46211.650399999999</v>
      </c>
      <c r="J86" s="25">
        <f t="shared" si="30"/>
        <v>30925.269999999997</v>
      </c>
      <c r="K86" s="25">
        <f t="shared" si="30"/>
        <v>47557.620800000004</v>
      </c>
      <c r="L86" s="36" t="s">
        <v>41</v>
      </c>
    </row>
    <row r="87" spans="1:12" s="37" customFormat="1" ht="19.5">
      <c r="A87" s="39"/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8"/>
    </row>
    <row r="90" spans="1:12" ht="19.5">
      <c r="F90" s="46"/>
      <c r="G90" s="46"/>
      <c r="H90" s="47"/>
      <c r="I90" s="47"/>
      <c r="J90" s="47"/>
      <c r="K90" s="47"/>
    </row>
    <row r="93" spans="1:12" ht="17.25">
      <c r="H93" s="42"/>
      <c r="I93" s="42"/>
      <c r="J93" s="42"/>
      <c r="K93" s="42"/>
    </row>
    <row r="94" spans="1:12" ht="17.25">
      <c r="H94" s="42"/>
      <c r="I94" s="42"/>
      <c r="J94" s="42"/>
      <c r="K94" s="42"/>
    </row>
    <row r="95" spans="1:12" ht="17.25">
      <c r="H95" s="42"/>
      <c r="I95" s="42"/>
      <c r="J95" s="42"/>
      <c r="K95" s="42"/>
    </row>
    <row r="96" spans="1:12" ht="17.25">
      <c r="H96" s="42"/>
      <c r="I96" s="42"/>
      <c r="J96" s="42"/>
      <c r="K96" s="42"/>
    </row>
  </sheetData>
  <mergeCells count="15">
    <mergeCell ref="A31:L31"/>
    <mergeCell ref="A1:L1"/>
    <mergeCell ref="C9:J9"/>
    <mergeCell ref="C10:D10"/>
    <mergeCell ref="H10:J10"/>
    <mergeCell ref="L10:L11"/>
    <mergeCell ref="C74:D74"/>
    <mergeCell ref="H74:J74"/>
    <mergeCell ref="L74:L75"/>
    <mergeCell ref="C39:J39"/>
    <mergeCell ref="C40:D40"/>
    <mergeCell ref="H40:J40"/>
    <mergeCell ref="L40:L41"/>
    <mergeCell ref="A65:L65"/>
    <mergeCell ref="C73:J73"/>
  </mergeCells>
  <pageMargins left="0.51181102362204722" right="0.31496062992125984" top="0.15748031496062992" bottom="0.19685039370078741" header="0.31496062992125984" footer="0.31496062992125984"/>
  <pageSetup paperSize="9" orientation="landscape" r:id="rId1"/>
  <headerFooter>
    <oddFooter>&amp;L&amp;7&amp;Z&amp;F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A10" workbookViewId="0">
      <selection activeCell="I16" sqref="I16:I22"/>
    </sheetView>
  </sheetViews>
  <sheetFormatPr defaultRowHeight="14.25"/>
  <cols>
    <col min="1" max="1" width="33.28515625" style="2" customWidth="1"/>
    <col min="2" max="3" width="11.5703125" style="2" customWidth="1"/>
    <col min="4" max="4" width="12.140625" style="4" customWidth="1"/>
    <col min="5" max="5" width="11.7109375" style="2" customWidth="1"/>
    <col min="6" max="6" width="12" style="2" customWidth="1"/>
    <col min="7" max="7" width="12.28515625" style="2" customWidth="1"/>
    <col min="8" max="8" width="11.85546875" style="2" bestFit="1" customWidth="1"/>
    <col min="9" max="9" width="25.28515625" style="59" customWidth="1"/>
    <col min="10" max="16384" width="9.140625" style="1"/>
  </cols>
  <sheetData>
    <row r="1" spans="1:13" ht="30" customHeight="1"/>
    <row r="2" spans="1:13">
      <c r="I2" s="59" t="s">
        <v>47</v>
      </c>
    </row>
    <row r="3" spans="1:13" s="61" customFormat="1" ht="37.5" customHeight="1">
      <c r="A3" s="73" t="s">
        <v>0</v>
      </c>
      <c r="B3" s="73"/>
      <c r="C3" s="73"/>
      <c r="D3" s="73"/>
      <c r="E3" s="73"/>
      <c r="F3" s="73"/>
      <c r="G3" s="73"/>
      <c r="H3" s="73"/>
      <c r="I3" s="73"/>
    </row>
    <row r="4" spans="1:13" ht="25.5" customHeight="1">
      <c r="C4" s="76" t="s">
        <v>48</v>
      </c>
      <c r="D4" s="76"/>
      <c r="E4" s="76"/>
      <c r="F4" s="76"/>
      <c r="G4" s="76"/>
    </row>
    <row r="5" spans="1:13" ht="20.25" customHeight="1">
      <c r="A5" s="6"/>
      <c r="B5" s="7"/>
      <c r="C5" s="1"/>
      <c r="D5" s="8"/>
      <c r="E5" s="1"/>
      <c r="F5" s="55"/>
    </row>
    <row r="6" spans="1:13" ht="24.75">
      <c r="A6" s="9" t="s">
        <v>2</v>
      </c>
      <c r="B6" s="10">
        <v>3</v>
      </c>
      <c r="C6" s="8" t="s">
        <v>3</v>
      </c>
      <c r="D6" s="1"/>
      <c r="E6" s="1"/>
      <c r="F6" s="55"/>
    </row>
    <row r="7" spans="1:13" ht="24.75">
      <c r="A7" s="9" t="s">
        <v>4</v>
      </c>
      <c r="B7" s="10">
        <v>25</v>
      </c>
      <c r="C7" s="8" t="s">
        <v>5</v>
      </c>
      <c r="D7" s="1"/>
      <c r="E7" s="1"/>
      <c r="F7" s="55"/>
    </row>
    <row r="8" spans="1:13" ht="24.75">
      <c r="A8" s="9" t="s">
        <v>6</v>
      </c>
      <c r="B8" s="10">
        <v>7240</v>
      </c>
      <c r="C8" s="8" t="s">
        <v>7</v>
      </c>
      <c r="D8" s="1"/>
      <c r="E8" s="1"/>
      <c r="F8" s="55"/>
    </row>
    <row r="9" spans="1:13" ht="24.75">
      <c r="A9" s="9" t="s">
        <v>8</v>
      </c>
      <c r="B9" s="11" t="s">
        <v>9</v>
      </c>
      <c r="C9" s="8" t="s">
        <v>10</v>
      </c>
      <c r="D9" s="1"/>
      <c r="E9" s="1"/>
      <c r="F9" s="55"/>
    </row>
    <row r="10" spans="1:13" ht="24.75">
      <c r="A10" s="9"/>
      <c r="B10" s="12"/>
      <c r="D10" s="8"/>
      <c r="F10" s="55"/>
      <c r="I10" s="60" t="s">
        <v>51</v>
      </c>
    </row>
    <row r="11" spans="1:13" s="15" customFormat="1">
      <c r="A11" s="14"/>
      <c r="B11" s="14" t="s">
        <v>12</v>
      </c>
      <c r="C11" s="66" t="s">
        <v>13</v>
      </c>
      <c r="D11" s="66"/>
      <c r="E11" s="66"/>
      <c r="F11" s="66"/>
      <c r="G11" s="66"/>
      <c r="H11" s="66"/>
      <c r="I11" s="14" t="s">
        <v>14</v>
      </c>
    </row>
    <row r="12" spans="1:13" s="15" customFormat="1">
      <c r="A12" s="16" t="s">
        <v>15</v>
      </c>
      <c r="B12" s="16" t="s">
        <v>16</v>
      </c>
      <c r="C12" s="74" t="s">
        <v>17</v>
      </c>
      <c r="D12" s="75"/>
      <c r="E12" s="51" t="s">
        <v>18</v>
      </c>
      <c r="F12" s="51" t="s">
        <v>19</v>
      </c>
      <c r="G12" s="74" t="s">
        <v>20</v>
      </c>
      <c r="H12" s="75"/>
      <c r="I12" s="68"/>
    </row>
    <row r="13" spans="1:13" s="15" customFormat="1">
      <c r="A13" s="18"/>
      <c r="B13" s="18" t="s">
        <v>21</v>
      </c>
      <c r="C13" s="53" t="s">
        <v>24</v>
      </c>
      <c r="D13" s="19" t="s">
        <v>25</v>
      </c>
      <c r="E13" s="57" t="s">
        <v>26</v>
      </c>
      <c r="F13" s="57" t="s">
        <v>27</v>
      </c>
      <c r="G13" s="57" t="s">
        <v>46</v>
      </c>
      <c r="H13" s="57" t="s">
        <v>49</v>
      </c>
      <c r="I13" s="69"/>
    </row>
    <row r="14" spans="1:13" s="21" customFormat="1">
      <c r="A14" s="51">
        <v>1</v>
      </c>
      <c r="B14" s="51">
        <v>2</v>
      </c>
      <c r="C14" s="53">
        <v>3</v>
      </c>
      <c r="D14" s="19">
        <v>4</v>
      </c>
      <c r="E14" s="51">
        <v>5</v>
      </c>
      <c r="F14" s="51">
        <v>6</v>
      </c>
      <c r="G14" s="52">
        <v>7</v>
      </c>
      <c r="H14" s="52">
        <v>8</v>
      </c>
      <c r="I14" s="52">
        <v>9</v>
      </c>
    </row>
    <row r="15" spans="1:13" ht="17.25">
      <c r="A15" s="22" t="s">
        <v>28</v>
      </c>
      <c r="B15" s="23"/>
      <c r="C15" s="32"/>
      <c r="D15" s="25"/>
      <c r="E15" s="56"/>
      <c r="F15" s="28"/>
      <c r="G15" s="28"/>
      <c r="H15" s="28"/>
      <c r="I15" s="29"/>
    </row>
    <row r="16" spans="1:13" ht="71.25" customHeight="1">
      <c r="A16" s="30" t="s">
        <v>29</v>
      </c>
      <c r="B16" s="31"/>
      <c r="C16" s="32">
        <v>298000</v>
      </c>
      <c r="D16" s="25">
        <f>188200+48100</f>
        <v>236300</v>
      </c>
      <c r="E16" s="32">
        <v>286136</v>
      </c>
      <c r="F16" s="32">
        <v>294700</v>
      </c>
      <c r="G16" s="32">
        <f>326200+30000</f>
        <v>356200</v>
      </c>
      <c r="H16" s="32">
        <f>340800+40000</f>
        <v>380800</v>
      </c>
      <c r="I16" s="70" t="s">
        <v>50</v>
      </c>
      <c r="M16" s="1">
        <v>2046</v>
      </c>
    </row>
    <row r="17" spans="1:12" s="37" customFormat="1" ht="19.5">
      <c r="A17" s="33" t="s">
        <v>30</v>
      </c>
      <c r="B17" s="34"/>
      <c r="C17" s="32">
        <f t="shared" ref="C17" si="0">SUM(C16)</f>
        <v>298000</v>
      </c>
      <c r="D17" s="25">
        <f t="shared" ref="D17:H17" si="1">SUM(D16)</f>
        <v>236300</v>
      </c>
      <c r="E17" s="32">
        <f t="shared" si="1"/>
        <v>286136</v>
      </c>
      <c r="F17" s="32">
        <f t="shared" si="1"/>
        <v>294700</v>
      </c>
      <c r="G17" s="32">
        <f t="shared" si="1"/>
        <v>356200</v>
      </c>
      <c r="H17" s="32">
        <f t="shared" si="1"/>
        <v>380800</v>
      </c>
      <c r="I17" s="71"/>
      <c r="K17" s="1"/>
    </row>
    <row r="18" spans="1:12" ht="19.5">
      <c r="A18" s="30" t="s">
        <v>31</v>
      </c>
      <c r="B18" s="31"/>
      <c r="C18" s="25">
        <v>0</v>
      </c>
      <c r="D18" s="25">
        <v>0</v>
      </c>
      <c r="E18" s="32">
        <v>0</v>
      </c>
      <c r="F18" s="32">
        <v>0</v>
      </c>
      <c r="G18" s="32">
        <v>0</v>
      </c>
      <c r="H18" s="32">
        <v>0</v>
      </c>
      <c r="I18" s="71"/>
    </row>
    <row r="19" spans="1:12" s="37" customFormat="1" ht="19.5">
      <c r="A19" s="33" t="s">
        <v>30</v>
      </c>
      <c r="B19" s="34"/>
      <c r="C19" s="32">
        <f t="shared" ref="C19" si="2">SUM(C18)</f>
        <v>0</v>
      </c>
      <c r="D19" s="25">
        <f t="shared" ref="D19:H19" si="3">SUM(D18)</f>
        <v>0</v>
      </c>
      <c r="E19" s="32">
        <f t="shared" si="3"/>
        <v>0</v>
      </c>
      <c r="F19" s="32">
        <f t="shared" si="3"/>
        <v>0</v>
      </c>
      <c r="G19" s="32">
        <f t="shared" si="3"/>
        <v>0</v>
      </c>
      <c r="H19" s="32">
        <f t="shared" si="3"/>
        <v>0</v>
      </c>
      <c r="I19" s="71"/>
      <c r="K19" s="1"/>
    </row>
    <row r="20" spans="1:12" ht="28.5" customHeight="1">
      <c r="A20" s="30" t="s">
        <v>32</v>
      </c>
      <c r="B20" s="31"/>
      <c r="C20" s="25">
        <v>1748800</v>
      </c>
      <c r="D20" s="25">
        <v>2023300</v>
      </c>
      <c r="E20" s="32">
        <v>2127835</v>
      </c>
      <c r="F20" s="32">
        <v>2173600</v>
      </c>
      <c r="G20" s="32">
        <f>2326200+50010</f>
        <v>2376210</v>
      </c>
      <c r="H20" s="32">
        <f>2578800+80051</f>
        <v>2658851</v>
      </c>
      <c r="I20" s="71"/>
      <c r="L20" s="1">
        <f>D20*20%</f>
        <v>404660</v>
      </c>
    </row>
    <row r="21" spans="1:12" s="37" customFormat="1" ht="19.5">
      <c r="A21" s="33" t="s">
        <v>30</v>
      </c>
      <c r="B21" s="34"/>
      <c r="C21" s="32">
        <f t="shared" ref="C21" si="4">SUM(C20)</f>
        <v>1748800</v>
      </c>
      <c r="D21" s="25">
        <f t="shared" ref="D21:H21" si="5">SUM(D20)</f>
        <v>2023300</v>
      </c>
      <c r="E21" s="32">
        <f t="shared" si="5"/>
        <v>2127835</v>
      </c>
      <c r="F21" s="32">
        <f t="shared" si="5"/>
        <v>2173600</v>
      </c>
      <c r="G21" s="32">
        <f t="shared" si="5"/>
        <v>2376210</v>
      </c>
      <c r="H21" s="32">
        <f t="shared" si="5"/>
        <v>2658851</v>
      </c>
      <c r="I21" s="71"/>
      <c r="K21" s="1"/>
    </row>
    <row r="22" spans="1:12" s="37" customFormat="1" ht="19.5">
      <c r="A22" s="38" t="s">
        <v>33</v>
      </c>
      <c r="B22" s="34"/>
      <c r="C22" s="32">
        <f t="shared" ref="C22" si="6">C21+C19+C17</f>
        <v>2046800</v>
      </c>
      <c r="D22" s="25">
        <f t="shared" ref="D22:H22" si="7">D21+D19+D17</f>
        <v>2259600</v>
      </c>
      <c r="E22" s="32">
        <f t="shared" si="7"/>
        <v>2413971</v>
      </c>
      <c r="F22" s="32">
        <f t="shared" si="7"/>
        <v>2468300</v>
      </c>
      <c r="G22" s="32">
        <f t="shared" si="7"/>
        <v>2732410</v>
      </c>
      <c r="H22" s="32">
        <f t="shared" si="7"/>
        <v>3039651</v>
      </c>
      <c r="I22" s="72"/>
      <c r="K22" s="1"/>
    </row>
    <row r="23" spans="1:12" s="37" customFormat="1" ht="19.5">
      <c r="A23" s="39"/>
      <c r="B23" s="40"/>
      <c r="C23" s="54"/>
      <c r="D23" s="41"/>
      <c r="E23" s="54"/>
      <c r="F23" s="54"/>
      <c r="G23" s="54"/>
      <c r="H23" s="54"/>
      <c r="I23" s="43"/>
    </row>
    <row r="24" spans="1:12" s="37" customFormat="1" ht="19.5">
      <c r="A24" s="39"/>
      <c r="B24" s="40"/>
      <c r="C24" s="54"/>
      <c r="D24" s="41"/>
      <c r="E24" s="54"/>
      <c r="F24" s="54"/>
      <c r="G24" s="54"/>
      <c r="H24" s="54"/>
      <c r="I24" s="43"/>
    </row>
    <row r="25" spans="1:12" s="37" customFormat="1" ht="19.5">
      <c r="A25" s="39"/>
      <c r="B25" s="40"/>
      <c r="C25" s="54"/>
      <c r="D25" s="41"/>
      <c r="E25" s="54"/>
      <c r="F25" s="54"/>
      <c r="G25" s="54"/>
      <c r="H25" s="54"/>
      <c r="I25" s="43"/>
    </row>
    <row r="26" spans="1:12" s="37" customFormat="1" ht="19.5">
      <c r="A26" s="39"/>
      <c r="B26" s="40"/>
      <c r="C26" s="54"/>
      <c r="D26" s="41"/>
      <c r="E26" s="54"/>
      <c r="F26" s="54"/>
      <c r="G26" s="54"/>
      <c r="H26" s="54"/>
      <c r="I26" s="43"/>
    </row>
    <row r="27" spans="1:12" s="37" customFormat="1" ht="19.5">
      <c r="A27" s="39"/>
      <c r="B27" s="40"/>
      <c r="C27" s="54"/>
      <c r="D27" s="41"/>
      <c r="E27" s="54"/>
      <c r="F27" s="54"/>
      <c r="G27" s="54"/>
      <c r="H27" s="54"/>
      <c r="I27" s="43"/>
    </row>
    <row r="28" spans="1:12" s="37" customFormat="1" ht="19.5">
      <c r="A28" s="39"/>
      <c r="B28" s="40"/>
      <c r="C28" s="54"/>
      <c r="D28" s="41"/>
      <c r="E28" s="54"/>
      <c r="F28" s="54"/>
      <c r="G28" s="54"/>
      <c r="H28" s="54"/>
      <c r="I28" s="59" t="s">
        <v>47</v>
      </c>
    </row>
    <row r="29" spans="1:12" s="37" customFormat="1" ht="6" customHeight="1">
      <c r="A29" s="39"/>
      <c r="B29" s="40"/>
      <c r="C29" s="54"/>
      <c r="D29" s="41"/>
      <c r="E29" s="54"/>
      <c r="F29" s="54"/>
      <c r="G29" s="54"/>
      <c r="H29" s="54"/>
      <c r="I29" s="43"/>
    </row>
    <row r="30" spans="1:12" ht="32.25" customHeight="1">
      <c r="A30" s="65" t="s">
        <v>0</v>
      </c>
      <c r="B30" s="65"/>
      <c r="C30" s="65"/>
      <c r="D30" s="65"/>
      <c r="E30" s="65"/>
      <c r="F30" s="65"/>
      <c r="G30" s="65"/>
      <c r="H30" s="65"/>
      <c r="I30" s="65"/>
    </row>
    <row r="31" spans="1:12" ht="17.25" customHeight="1">
      <c r="C31" s="76" t="s">
        <v>48</v>
      </c>
      <c r="D31" s="76"/>
      <c r="E31" s="76"/>
      <c r="F31" s="76"/>
      <c r="G31" s="76"/>
    </row>
    <row r="32" spans="1:12" s="37" customFormat="1" ht="19.5">
      <c r="A32" s="39"/>
      <c r="B32" s="40"/>
      <c r="C32" s="54"/>
      <c r="D32" s="41"/>
      <c r="E32" s="54"/>
      <c r="F32" s="54"/>
      <c r="G32" s="54"/>
      <c r="H32" s="54"/>
      <c r="I32" s="43"/>
    </row>
    <row r="33" spans="1:11" s="37" customFormat="1" ht="17.25">
      <c r="A33" s="44" t="s">
        <v>2</v>
      </c>
      <c r="B33" s="45">
        <v>3</v>
      </c>
      <c r="C33" s="4" t="s">
        <v>3</v>
      </c>
      <c r="E33" s="54"/>
      <c r="F33" s="54"/>
      <c r="G33" s="54"/>
      <c r="H33" s="54"/>
      <c r="I33" s="43"/>
    </row>
    <row r="34" spans="1:11" s="37" customFormat="1" ht="17.25">
      <c r="A34" s="44" t="s">
        <v>4</v>
      </c>
      <c r="B34" s="45">
        <v>25</v>
      </c>
      <c r="C34" s="4" t="s">
        <v>5</v>
      </c>
      <c r="E34" s="54"/>
      <c r="F34" s="2"/>
      <c r="G34" s="1"/>
      <c r="H34" s="1"/>
      <c r="I34" s="43"/>
    </row>
    <row r="35" spans="1:11" s="37" customFormat="1" ht="17.25">
      <c r="A35" s="44" t="s">
        <v>6</v>
      </c>
      <c r="B35" s="10">
        <v>7240</v>
      </c>
      <c r="C35" s="4" t="s">
        <v>7</v>
      </c>
      <c r="E35" s="54"/>
      <c r="F35" s="1"/>
      <c r="G35" s="1"/>
      <c r="H35" s="1"/>
      <c r="I35" s="43"/>
    </row>
    <row r="36" spans="1:11" s="37" customFormat="1" ht="17.25">
      <c r="A36" s="44" t="s">
        <v>8</v>
      </c>
      <c r="B36" s="12" t="s">
        <v>35</v>
      </c>
      <c r="C36" s="4" t="s">
        <v>36</v>
      </c>
      <c r="E36" s="54"/>
      <c r="F36" s="1"/>
      <c r="G36" s="1"/>
      <c r="H36" s="1"/>
      <c r="I36" s="43"/>
    </row>
    <row r="37" spans="1:11" s="37" customFormat="1" ht="19.5">
      <c r="A37" s="39"/>
      <c r="B37" s="40"/>
      <c r="C37" s="54"/>
      <c r="D37" s="41"/>
      <c r="E37" s="54"/>
      <c r="F37" s="1"/>
      <c r="G37" s="1"/>
      <c r="H37" s="1"/>
      <c r="I37" s="60" t="s">
        <v>51</v>
      </c>
    </row>
    <row r="38" spans="1:11" s="15" customFormat="1">
      <c r="A38" s="14"/>
      <c r="B38" s="14" t="s">
        <v>12</v>
      </c>
      <c r="C38" s="66" t="s">
        <v>13</v>
      </c>
      <c r="D38" s="66"/>
      <c r="E38" s="66"/>
      <c r="F38" s="66"/>
      <c r="G38" s="66"/>
      <c r="H38" s="66"/>
      <c r="I38" s="14" t="s">
        <v>14</v>
      </c>
    </row>
    <row r="39" spans="1:11" s="15" customFormat="1">
      <c r="A39" s="16" t="s">
        <v>15</v>
      </c>
      <c r="B39" s="16" t="s">
        <v>16</v>
      </c>
      <c r="C39" s="74" t="s">
        <v>17</v>
      </c>
      <c r="D39" s="75"/>
      <c r="E39" s="51" t="s">
        <v>18</v>
      </c>
      <c r="F39" s="51" t="s">
        <v>19</v>
      </c>
      <c r="G39" s="74" t="s">
        <v>20</v>
      </c>
      <c r="H39" s="75"/>
      <c r="I39" s="68"/>
    </row>
    <row r="40" spans="1:11" s="15" customFormat="1">
      <c r="A40" s="18"/>
      <c r="B40" s="18" t="s">
        <v>21</v>
      </c>
      <c r="C40" s="53" t="s">
        <v>24</v>
      </c>
      <c r="D40" s="19" t="s">
        <v>25</v>
      </c>
      <c r="E40" s="57" t="s">
        <v>26</v>
      </c>
      <c r="F40" s="57" t="s">
        <v>27</v>
      </c>
      <c r="G40" s="57" t="s">
        <v>46</v>
      </c>
      <c r="H40" s="57" t="s">
        <v>49</v>
      </c>
      <c r="I40" s="69"/>
    </row>
    <row r="41" spans="1:11" s="21" customFormat="1">
      <c r="A41" s="51">
        <v>1</v>
      </c>
      <c r="B41" s="51">
        <v>2</v>
      </c>
      <c r="C41" s="53">
        <v>3</v>
      </c>
      <c r="D41" s="19">
        <v>4</v>
      </c>
      <c r="E41" s="51">
        <v>5</v>
      </c>
      <c r="F41" s="51">
        <v>6</v>
      </c>
      <c r="G41" s="52">
        <v>7</v>
      </c>
      <c r="H41" s="52">
        <v>8</v>
      </c>
      <c r="I41" s="52">
        <v>9</v>
      </c>
    </row>
    <row r="42" spans="1:11" ht="17.25">
      <c r="A42" s="22" t="s">
        <v>28</v>
      </c>
      <c r="B42" s="23"/>
      <c r="C42" s="32"/>
      <c r="D42" s="25"/>
      <c r="E42" s="56"/>
      <c r="F42" s="28"/>
      <c r="G42" s="28"/>
      <c r="H42" s="28"/>
      <c r="I42" s="29"/>
    </row>
    <row r="43" spans="1:11" ht="19.5">
      <c r="A43" s="30" t="s">
        <v>29</v>
      </c>
      <c r="B43" s="31"/>
      <c r="C43" s="32">
        <v>278800</v>
      </c>
      <c r="D43" s="25">
        <f>188600+41300</f>
        <v>229900</v>
      </c>
      <c r="E43" s="32">
        <v>292535</v>
      </c>
      <c r="F43" s="32">
        <v>301700</v>
      </c>
      <c r="G43" s="32">
        <f>323800+20000</f>
        <v>343800</v>
      </c>
      <c r="H43" s="32">
        <f>349200+30000</f>
        <v>379200</v>
      </c>
      <c r="I43" s="70" t="s">
        <v>50</v>
      </c>
    </row>
    <row r="44" spans="1:11" s="37" customFormat="1" ht="19.5">
      <c r="A44" s="33" t="s">
        <v>30</v>
      </c>
      <c r="B44" s="34"/>
      <c r="C44" s="32">
        <f t="shared" ref="C44" si="8">SUM(C43)</f>
        <v>278800</v>
      </c>
      <c r="D44" s="25">
        <f t="shared" ref="D44:H44" si="9">SUM(D43)</f>
        <v>229900</v>
      </c>
      <c r="E44" s="32">
        <f t="shared" si="9"/>
        <v>292535</v>
      </c>
      <c r="F44" s="32">
        <f t="shared" si="9"/>
        <v>301700</v>
      </c>
      <c r="G44" s="32">
        <f t="shared" si="9"/>
        <v>343800</v>
      </c>
      <c r="H44" s="32">
        <f t="shared" si="9"/>
        <v>379200</v>
      </c>
      <c r="I44" s="71"/>
      <c r="K44" s="1"/>
    </row>
    <row r="45" spans="1:11" ht="19.5">
      <c r="A45" s="30" t="s">
        <v>31</v>
      </c>
      <c r="B45" s="31"/>
      <c r="C45" s="32">
        <v>0</v>
      </c>
      <c r="D45" s="25">
        <v>0</v>
      </c>
      <c r="E45" s="32">
        <v>0</v>
      </c>
      <c r="F45" s="32">
        <v>0</v>
      </c>
      <c r="G45" s="32">
        <v>0</v>
      </c>
      <c r="H45" s="32">
        <v>0</v>
      </c>
      <c r="I45" s="71"/>
    </row>
    <row r="46" spans="1:11" s="37" customFormat="1" ht="19.5">
      <c r="A46" s="33" t="s">
        <v>30</v>
      </c>
      <c r="B46" s="34"/>
      <c r="C46" s="32">
        <f t="shared" ref="C46" si="10">SUM(C45)</f>
        <v>0</v>
      </c>
      <c r="D46" s="25">
        <f t="shared" ref="D46:H46" si="11">SUM(D45)</f>
        <v>0</v>
      </c>
      <c r="E46" s="32">
        <f t="shared" si="11"/>
        <v>0</v>
      </c>
      <c r="F46" s="32">
        <f t="shared" si="11"/>
        <v>0</v>
      </c>
      <c r="G46" s="32">
        <f t="shared" si="11"/>
        <v>0</v>
      </c>
      <c r="H46" s="32">
        <f t="shared" si="11"/>
        <v>0</v>
      </c>
      <c r="I46" s="71"/>
      <c r="K46" s="1"/>
    </row>
    <row r="47" spans="1:11" ht="19.5">
      <c r="A47" s="30" t="s">
        <v>32</v>
      </c>
      <c r="B47" s="31"/>
      <c r="C47" s="25">
        <v>1518200</v>
      </c>
      <c r="D47" s="25">
        <v>1746400</v>
      </c>
      <c r="E47" s="32">
        <v>1795200</v>
      </c>
      <c r="F47" s="32">
        <v>1974700</v>
      </c>
      <c r="G47" s="32">
        <f>2072200+40000</f>
        <v>2112200</v>
      </c>
      <c r="H47" s="32">
        <f>2189400+70000</f>
        <v>2259400</v>
      </c>
      <c r="I47" s="71"/>
    </row>
    <row r="48" spans="1:11" s="37" customFormat="1" ht="19.5">
      <c r="A48" s="33" t="s">
        <v>30</v>
      </c>
      <c r="B48" s="34"/>
      <c r="C48" s="32">
        <f t="shared" ref="C48" si="12">SUM(C47)</f>
        <v>1518200</v>
      </c>
      <c r="D48" s="25">
        <f t="shared" ref="D48:H48" si="13">SUM(D47)</f>
        <v>1746400</v>
      </c>
      <c r="E48" s="32">
        <f t="shared" si="13"/>
        <v>1795200</v>
      </c>
      <c r="F48" s="32">
        <f t="shared" si="13"/>
        <v>1974700</v>
      </c>
      <c r="G48" s="32">
        <f t="shared" si="13"/>
        <v>2112200</v>
      </c>
      <c r="H48" s="32">
        <f t="shared" si="13"/>
        <v>2259400</v>
      </c>
      <c r="I48" s="71"/>
      <c r="K48" s="1"/>
    </row>
    <row r="49" spans="1:11" s="37" customFormat="1" ht="19.5">
      <c r="A49" s="38" t="s">
        <v>33</v>
      </c>
      <c r="B49" s="34"/>
      <c r="C49" s="32">
        <f t="shared" ref="C49" si="14">C48+C46+C44</f>
        <v>1797000</v>
      </c>
      <c r="D49" s="25">
        <f t="shared" ref="D49:H49" si="15">D48+D46+D44</f>
        <v>1976300</v>
      </c>
      <c r="E49" s="32">
        <f t="shared" si="15"/>
        <v>2087735</v>
      </c>
      <c r="F49" s="32">
        <f t="shared" si="15"/>
        <v>2276400</v>
      </c>
      <c r="G49" s="32">
        <f t="shared" si="15"/>
        <v>2456000</v>
      </c>
      <c r="H49" s="32">
        <f t="shared" si="15"/>
        <v>2638600</v>
      </c>
      <c r="I49" s="72"/>
      <c r="K49" s="1"/>
    </row>
    <row r="52" spans="1:11">
      <c r="D52" s="58"/>
    </row>
    <row r="62" spans="1:11">
      <c r="I62" s="59" t="s">
        <v>47</v>
      </c>
    </row>
    <row r="63" spans="1:11" ht="19.5">
      <c r="A63" s="65" t="s">
        <v>0</v>
      </c>
      <c r="B63" s="65"/>
      <c r="C63" s="65"/>
      <c r="D63" s="65"/>
      <c r="E63" s="65"/>
      <c r="F63" s="65"/>
      <c r="G63" s="65"/>
      <c r="H63" s="65"/>
      <c r="I63" s="65"/>
    </row>
    <row r="64" spans="1:11" ht="29.25" customHeight="1">
      <c r="C64" s="76" t="s">
        <v>1</v>
      </c>
      <c r="D64" s="76"/>
      <c r="E64" s="76"/>
      <c r="F64" s="76"/>
      <c r="G64" s="76"/>
    </row>
    <row r="66" spans="1:11">
      <c r="A66" s="44" t="s">
        <v>2</v>
      </c>
      <c r="B66" s="45">
        <v>3</v>
      </c>
      <c r="C66" s="4" t="s">
        <v>3</v>
      </c>
      <c r="D66" s="1"/>
      <c r="G66" s="1"/>
      <c r="H66" s="1"/>
    </row>
    <row r="67" spans="1:11">
      <c r="A67" s="44" t="s">
        <v>4</v>
      </c>
      <c r="B67" s="45">
        <v>25</v>
      </c>
      <c r="C67" s="4" t="s">
        <v>5</v>
      </c>
      <c r="D67" s="1"/>
    </row>
    <row r="68" spans="1:11">
      <c r="A68" s="44" t="s">
        <v>6</v>
      </c>
      <c r="B68" s="10">
        <v>7240</v>
      </c>
      <c r="C68" s="4" t="s">
        <v>7</v>
      </c>
      <c r="D68" s="1"/>
    </row>
    <row r="69" spans="1:11">
      <c r="A69" s="44" t="s">
        <v>8</v>
      </c>
      <c r="B69" s="12" t="s">
        <v>37</v>
      </c>
      <c r="C69" s="4" t="s">
        <v>38</v>
      </c>
      <c r="D69" s="1"/>
    </row>
    <row r="70" spans="1:11">
      <c r="I70" s="60" t="s">
        <v>51</v>
      </c>
    </row>
    <row r="71" spans="1:11" s="15" customFormat="1">
      <c r="A71" s="14"/>
      <c r="B71" s="14" t="s">
        <v>12</v>
      </c>
      <c r="C71" s="66" t="s">
        <v>13</v>
      </c>
      <c r="D71" s="66"/>
      <c r="E71" s="66"/>
      <c r="F71" s="66"/>
      <c r="G71" s="66"/>
      <c r="H71" s="66"/>
      <c r="I71" s="14" t="s">
        <v>14</v>
      </c>
    </row>
    <row r="72" spans="1:11" s="15" customFormat="1">
      <c r="A72" s="16" t="s">
        <v>15</v>
      </c>
      <c r="B72" s="16" t="s">
        <v>16</v>
      </c>
      <c r="C72" s="74" t="s">
        <v>17</v>
      </c>
      <c r="D72" s="75"/>
      <c r="E72" s="51" t="s">
        <v>18</v>
      </c>
      <c r="F72" s="51" t="s">
        <v>19</v>
      </c>
      <c r="G72" s="74" t="s">
        <v>20</v>
      </c>
      <c r="H72" s="75"/>
      <c r="I72" s="68"/>
    </row>
    <row r="73" spans="1:11" s="15" customFormat="1">
      <c r="A73" s="18"/>
      <c r="B73" s="18" t="s">
        <v>21</v>
      </c>
      <c r="C73" s="53" t="s">
        <v>24</v>
      </c>
      <c r="D73" s="19" t="s">
        <v>25</v>
      </c>
      <c r="E73" s="57" t="s">
        <v>26</v>
      </c>
      <c r="F73" s="57" t="s">
        <v>27</v>
      </c>
      <c r="G73" s="57" t="s">
        <v>46</v>
      </c>
      <c r="H73" s="57" t="s">
        <v>49</v>
      </c>
      <c r="I73" s="69"/>
    </row>
    <row r="74" spans="1:11" s="21" customFormat="1">
      <c r="A74" s="51">
        <v>1</v>
      </c>
      <c r="B74" s="51">
        <v>2</v>
      </c>
      <c r="C74" s="53">
        <v>3</v>
      </c>
      <c r="D74" s="19">
        <v>4</v>
      </c>
      <c r="E74" s="51">
        <v>5</v>
      </c>
      <c r="F74" s="51">
        <v>6</v>
      </c>
      <c r="G74" s="52">
        <v>7</v>
      </c>
      <c r="H74" s="52">
        <v>8</v>
      </c>
      <c r="I74" s="52">
        <v>9</v>
      </c>
    </row>
    <row r="75" spans="1:11" ht="17.25">
      <c r="A75" s="22" t="s">
        <v>28</v>
      </c>
      <c r="B75" s="23"/>
      <c r="C75" s="32"/>
      <c r="D75" s="25"/>
      <c r="E75" s="56"/>
      <c r="F75" s="28"/>
      <c r="G75" s="28"/>
      <c r="H75" s="28"/>
      <c r="I75" s="29"/>
    </row>
    <row r="76" spans="1:11" ht="19.5">
      <c r="A76" s="30" t="s">
        <v>29</v>
      </c>
      <c r="B76" s="31" t="s">
        <v>42</v>
      </c>
      <c r="C76" s="32">
        <v>6000</v>
      </c>
      <c r="D76" s="25">
        <f>5000+1200</f>
        <v>6200</v>
      </c>
      <c r="E76" s="32">
        <v>7218</v>
      </c>
      <c r="F76" s="32">
        <v>7400</v>
      </c>
      <c r="G76" s="32">
        <f>7600+12900</f>
        <v>20500</v>
      </c>
      <c r="H76" s="32">
        <f>7900+29600</f>
        <v>37500</v>
      </c>
      <c r="I76" s="70" t="s">
        <v>50</v>
      </c>
    </row>
    <row r="77" spans="1:11" s="37" customFormat="1" ht="19.5">
      <c r="A77" s="33" t="s">
        <v>30</v>
      </c>
      <c r="B77" s="34"/>
      <c r="C77" s="32">
        <f t="shared" ref="C77" si="16">SUM(C76)</f>
        <v>6000</v>
      </c>
      <c r="D77" s="25">
        <f t="shared" ref="D77:H77" si="17">SUM(D76)</f>
        <v>6200</v>
      </c>
      <c r="E77" s="32">
        <f t="shared" si="17"/>
        <v>7218</v>
      </c>
      <c r="F77" s="32">
        <f t="shared" si="17"/>
        <v>7400</v>
      </c>
      <c r="G77" s="32">
        <f t="shared" si="17"/>
        <v>20500</v>
      </c>
      <c r="H77" s="32">
        <f t="shared" si="17"/>
        <v>37500</v>
      </c>
      <c r="I77" s="71"/>
      <c r="K77" s="1"/>
    </row>
    <row r="78" spans="1:11" ht="19.5">
      <c r="A78" s="30" t="s">
        <v>31</v>
      </c>
      <c r="B78" s="31"/>
      <c r="C78" s="32">
        <v>0</v>
      </c>
      <c r="D78" s="25">
        <v>0</v>
      </c>
      <c r="E78" s="32">
        <v>0</v>
      </c>
      <c r="F78" s="32">
        <v>0</v>
      </c>
      <c r="G78" s="32">
        <v>0</v>
      </c>
      <c r="H78" s="32">
        <v>0</v>
      </c>
      <c r="I78" s="71"/>
    </row>
    <row r="79" spans="1:11" s="37" customFormat="1" ht="19.5">
      <c r="A79" s="33" t="s">
        <v>30</v>
      </c>
      <c r="B79" s="34"/>
      <c r="C79" s="32">
        <f t="shared" ref="C79" si="18">SUM(C78)</f>
        <v>0</v>
      </c>
      <c r="D79" s="25">
        <f t="shared" ref="D79:H79" si="19">SUM(D78)</f>
        <v>0</v>
      </c>
      <c r="E79" s="32">
        <f t="shared" si="19"/>
        <v>0</v>
      </c>
      <c r="F79" s="32">
        <f t="shared" si="19"/>
        <v>0</v>
      </c>
      <c r="G79" s="32">
        <f t="shared" si="19"/>
        <v>0</v>
      </c>
      <c r="H79" s="32">
        <f t="shared" si="19"/>
        <v>0</v>
      </c>
      <c r="I79" s="71"/>
      <c r="K79" s="1"/>
    </row>
    <row r="80" spans="1:11" ht="19.5">
      <c r="A80" s="30" t="s">
        <v>32</v>
      </c>
      <c r="B80" s="31"/>
      <c r="C80" s="32">
        <v>41000</v>
      </c>
      <c r="D80" s="25">
        <v>49000</v>
      </c>
      <c r="E80" s="32">
        <v>50100</v>
      </c>
      <c r="F80" s="32">
        <v>51000</v>
      </c>
      <c r="G80" s="32">
        <f>54500+20000</f>
        <v>74500</v>
      </c>
      <c r="H80" s="32">
        <f>56000+40000</f>
        <v>96000</v>
      </c>
      <c r="I80" s="71"/>
    </row>
    <row r="81" spans="1:11" s="37" customFormat="1" ht="19.5">
      <c r="A81" s="33" t="s">
        <v>30</v>
      </c>
      <c r="B81" s="34"/>
      <c r="C81" s="32">
        <f t="shared" ref="C81" si="20">SUM(C80)</f>
        <v>41000</v>
      </c>
      <c r="D81" s="25">
        <f t="shared" ref="D81:H81" si="21">SUM(D80)</f>
        <v>49000</v>
      </c>
      <c r="E81" s="32">
        <f t="shared" si="21"/>
        <v>50100</v>
      </c>
      <c r="F81" s="32">
        <f t="shared" si="21"/>
        <v>51000</v>
      </c>
      <c r="G81" s="32">
        <f t="shared" si="21"/>
        <v>74500</v>
      </c>
      <c r="H81" s="32">
        <f t="shared" si="21"/>
        <v>96000</v>
      </c>
      <c r="I81" s="71"/>
      <c r="K81" s="1"/>
    </row>
    <row r="82" spans="1:11" s="37" customFormat="1" ht="19.5">
      <c r="A82" s="38" t="s">
        <v>33</v>
      </c>
      <c r="B82" s="34"/>
      <c r="C82" s="32">
        <f t="shared" ref="C82" si="22">C81+C79+C77</f>
        <v>47000</v>
      </c>
      <c r="D82" s="25">
        <f t="shared" ref="D82:H82" si="23">D81+D79+D77</f>
        <v>55200</v>
      </c>
      <c r="E82" s="32">
        <f t="shared" si="23"/>
        <v>57318</v>
      </c>
      <c r="F82" s="32">
        <f t="shared" si="23"/>
        <v>58400</v>
      </c>
      <c r="G82" s="32">
        <f t="shared" si="23"/>
        <v>95000</v>
      </c>
      <c r="H82" s="32">
        <f t="shared" si="23"/>
        <v>133500</v>
      </c>
      <c r="I82" s="72"/>
      <c r="K82" s="1"/>
    </row>
    <row r="83" spans="1:11" s="37" customFormat="1" ht="19.5">
      <c r="A83" s="38" t="s">
        <v>39</v>
      </c>
      <c r="B83" s="34" t="s">
        <v>40</v>
      </c>
      <c r="C83" s="32">
        <f t="shared" ref="C83:H83" si="24">SUM(C82+C49+C22)</f>
        <v>3890800</v>
      </c>
      <c r="D83" s="32">
        <f t="shared" si="24"/>
        <v>4291100</v>
      </c>
      <c r="E83" s="32">
        <f t="shared" si="24"/>
        <v>4559024</v>
      </c>
      <c r="F83" s="32">
        <f t="shared" si="24"/>
        <v>4803100</v>
      </c>
      <c r="G83" s="32">
        <f t="shared" si="24"/>
        <v>5283410</v>
      </c>
      <c r="H83" s="32">
        <f t="shared" si="24"/>
        <v>5811751</v>
      </c>
      <c r="I83" s="36" t="s">
        <v>41</v>
      </c>
    </row>
    <row r="84" spans="1:11" s="37" customFormat="1" ht="19.5">
      <c r="A84" s="39"/>
      <c r="B84" s="40"/>
      <c r="C84" s="54"/>
      <c r="D84" s="41"/>
      <c r="E84" s="54"/>
      <c r="F84" s="54"/>
      <c r="G84" s="54"/>
      <c r="H84" s="54"/>
      <c r="I84" s="48"/>
    </row>
    <row r="86" spans="1:11">
      <c r="D86" s="58"/>
    </row>
    <row r="87" spans="1:11" ht="19.5">
      <c r="F87" s="47"/>
      <c r="G87" s="47"/>
      <c r="H87" s="47"/>
    </row>
    <row r="90" spans="1:11">
      <c r="I90" s="63"/>
    </row>
    <row r="96" spans="1:11">
      <c r="G96" s="2">
        <f>51105</f>
        <v>51105</v>
      </c>
      <c r="H96" s="2">
        <f>55221</f>
        <v>55221</v>
      </c>
    </row>
    <row r="97" spans="7:8">
      <c r="G97" s="2">
        <f>52834</f>
        <v>52834</v>
      </c>
      <c r="H97" s="2">
        <f>58117</f>
        <v>58117</v>
      </c>
    </row>
    <row r="98" spans="7:8" ht="17.25">
      <c r="G98" s="62">
        <f>SUM(G97-G83)</f>
        <v>-5230576</v>
      </c>
      <c r="H98" s="62">
        <f>SUM(H97-H83)</f>
        <v>-5753634</v>
      </c>
    </row>
    <row r="99" spans="7:8" ht="17.25">
      <c r="G99" s="54">
        <f>800</f>
        <v>800</v>
      </c>
      <c r="H99" s="54">
        <f>1200</f>
        <v>1200</v>
      </c>
    </row>
    <row r="100" spans="7:8" ht="17.25">
      <c r="G100" s="54">
        <f>600</f>
        <v>600</v>
      </c>
      <c r="H100" s="54">
        <f>1000</f>
        <v>1000</v>
      </c>
    </row>
    <row r="101" spans="7:8" ht="17.25">
      <c r="G101" s="54">
        <v>329</v>
      </c>
      <c r="H101" s="54">
        <f>696</f>
        <v>696</v>
      </c>
    </row>
    <row r="102" spans="7:8">
      <c r="G102" s="64">
        <f>SUM(G99:G101)</f>
        <v>1729</v>
      </c>
      <c r="H102" s="64">
        <f>SUM(H99:H101)</f>
        <v>2896</v>
      </c>
    </row>
  </sheetData>
  <mergeCells count="21">
    <mergeCell ref="I76:I82"/>
    <mergeCell ref="A3:I3"/>
    <mergeCell ref="C39:D39"/>
    <mergeCell ref="I12:I13"/>
    <mergeCell ref="I16:I22"/>
    <mergeCell ref="I43:I49"/>
    <mergeCell ref="C72:D72"/>
    <mergeCell ref="G72:H72"/>
    <mergeCell ref="G39:H39"/>
    <mergeCell ref="C4:G4"/>
    <mergeCell ref="C31:G31"/>
    <mergeCell ref="C64:G64"/>
    <mergeCell ref="C11:H11"/>
    <mergeCell ref="A30:I30"/>
    <mergeCell ref="G12:H12"/>
    <mergeCell ref="C12:D12"/>
    <mergeCell ref="I72:I73"/>
    <mergeCell ref="C38:H38"/>
    <mergeCell ref="I39:I40"/>
    <mergeCell ref="A63:I63"/>
    <mergeCell ref="C71:H71"/>
  </mergeCells>
  <pageMargins left="0.51181102362204722" right="0.31496062992125984" top="0.15748031496062992" bottom="0.19685039370078741" header="0.31496062992125984" footer="0.31496062992125984"/>
  <pageSetup paperSize="9" orientation="landscape" r:id="rId1"/>
  <headerFooter>
    <oddFooter>&amp;L&amp;7&amp;Z&amp;F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6" sqref="G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Projection(2016-2019</vt:lpstr>
      <vt:lpstr>Projection(2016-2019 (2)</vt:lpstr>
      <vt:lpstr>Projection(2016-2020)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 MPO-1</dc:creator>
  <cp:lastModifiedBy>USER</cp:lastModifiedBy>
  <cp:lastPrinted>2018-01-08T05:52:10Z</cp:lastPrinted>
  <dcterms:created xsi:type="dcterms:W3CDTF">2016-01-11T04:54:36Z</dcterms:created>
  <dcterms:modified xsi:type="dcterms:W3CDTF">2018-01-08T06:38:44Z</dcterms:modified>
</cp:coreProperties>
</file>