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dtertre59\Documents\1-UPM\TFG\TFG\external_assets\"/>
    </mc:Choice>
  </mc:AlternateContent>
  <xr:revisionPtr revIDLastSave="0" documentId="13_ncr:1_{ABEE0895-606F-46A0-AB68-5CEE1B11151B}" xr6:coauthVersionLast="47" xr6:coauthVersionMax="47" xr10:uidLastSave="{00000000-0000-0000-0000-000000000000}"/>
  <bookViews>
    <workbookView xWindow="4524" yWindow="254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M16" i="1"/>
  <c r="J11" i="1"/>
  <c r="F3" i="1"/>
  <c r="C8" i="1" s="1"/>
  <c r="E8" i="1" s="1"/>
  <c r="F2" i="1"/>
  <c r="C7" i="1" s="1"/>
  <c r="E7" i="1" s="1"/>
  <c r="E9" i="1" l="1"/>
  <c r="H14" i="1" s="1"/>
  <c r="H16" i="1" s="1"/>
  <c r="M15" i="1" s="1"/>
  <c r="M17" i="1" s="1"/>
</calcChain>
</file>

<file path=xl/sharedStrings.xml><?xml version="1.0" encoding="utf-8"?>
<sst xmlns="http://schemas.openxmlformats.org/spreadsheetml/2006/main" count="40" uniqueCount="31">
  <si>
    <t>horas</t>
  </si>
  <si>
    <t>€/hora</t>
  </si>
  <si>
    <t>horas/dia</t>
  </si>
  <si>
    <t>dias/semana</t>
  </si>
  <si>
    <t>semanas</t>
  </si>
  <si>
    <t>horas totales</t>
  </si>
  <si>
    <t>Total</t>
  </si>
  <si>
    <t>Estudiante</t>
  </si>
  <si>
    <t>Tutor</t>
  </si>
  <si>
    <t>Materiales</t>
  </si>
  <si>
    <t>Coste €</t>
  </si>
  <si>
    <t>TOTAL €</t>
  </si>
  <si>
    <t>Robot UR3e</t>
  </si>
  <si>
    <t>Pinza HRC-03</t>
  </si>
  <si>
    <t>Ordenador</t>
  </si>
  <si>
    <t>Cámara OAK-D-Lite</t>
  </si>
  <si>
    <t>Cable USB-C</t>
  </si>
  <si>
    <t>Maderas</t>
  </si>
  <si>
    <t>Tornillos</t>
  </si>
  <si>
    <t>Piezas y soporte cámara</t>
  </si>
  <si>
    <t>Costes</t>
  </si>
  <si>
    <t>Importe €</t>
  </si>
  <si>
    <t>Costes directos</t>
  </si>
  <si>
    <t>Mano de obra</t>
  </si>
  <si>
    <t>Importe</t>
  </si>
  <si>
    <t>Costes Indirectos</t>
  </si>
  <si>
    <t>Costes indirectos</t>
  </si>
  <si>
    <t>€/mes</t>
  </si>
  <si>
    <t>meses</t>
  </si>
  <si>
    <t>Total €</t>
  </si>
  <si>
    <t>electricidad e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</si>
</sst>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32F7AA-DA0D-4942-91B1-1CFCA2C92821}" name="Table1" displayName="Table1" ref="B1:F3" totalsRowShown="0">
  <autoFilter ref="B1:F3" xr:uid="{C432F7AA-DA0D-4942-91B1-1CFCA2C92821}"/>
  <tableColumns count="5">
    <tableColumn id="1" xr3:uid="{29BBA8A1-56BF-45F3-850E-C57BD3D28BE2}" name="Mano de obra"/>
    <tableColumn id="2" xr3:uid="{196E47B9-7812-4EB4-8A5D-430BCE987690}" name="horas/dia"/>
    <tableColumn id="3" xr3:uid="{FF5F974D-27F7-47E6-BA33-F41FB923D16E}" name="dias/semana"/>
    <tableColumn id="4" xr3:uid="{5E5AC5C5-6032-49F9-A038-A0ED098324DE}" name="semanas">
      <calculatedColumnFormula>4*6</calculatedColumnFormula>
    </tableColumn>
    <tableColumn id="5" xr3:uid="{DC546E8E-6B3E-4C55-9ADF-5361D07B6BD4}" name="horas totales">
      <calculatedColumnFormula>C2*D2*E2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AE0889-CA34-4911-AE09-D54DB632F274}" name="Table2" displayName="Table2" ref="B6:E9" totalsRowCount="1">
  <autoFilter ref="B6:E8" xr:uid="{F0AE0889-CA34-4911-AE09-D54DB632F274}"/>
  <tableColumns count="4">
    <tableColumn id="1" xr3:uid="{6683134E-2BF1-4191-8385-6E076C2A45BA}" name="Mano de obra" totalsRowLabel="Total"/>
    <tableColumn id="2" xr3:uid="{FA43346B-9ACE-44A1-90D2-86C9726F8D23}" name="horas"/>
    <tableColumn id="3" xr3:uid="{722A11EB-069E-43B5-A678-B43EEDEB16C4}" name="€/hora"/>
    <tableColumn id="4" xr3:uid="{30BEECC6-4E70-4890-AADB-A1B2E29FA74A}" name="TOTAL €" totalsRowFunction="sum" dataDxfId="1">
      <calculatedColumnFormula>Table2[[#This Row],[horas]]*Table2[[#This Row],[€/hora]]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92438F-F269-43CC-A5B2-A0D6FF5F6069}" name="Table3" displayName="Table3" ref="I2:J11" totalsRowCount="1">
  <autoFilter ref="I2:J10" xr:uid="{3192438F-F269-43CC-A5B2-A0D6FF5F6069}"/>
  <tableColumns count="2">
    <tableColumn id="1" xr3:uid="{6DF8D8FA-2199-40A1-839C-99CBE09087CE}" name="Materiales" totalsRowLabel="Total"/>
    <tableColumn id="2" xr3:uid="{CAE00482-ACB9-4644-AD59-0091CAE02AD6}" name="Coste €" totalsRowFunction="s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E5F97F-78F3-4713-AEBA-FD54C4085E83}" name="Table4" displayName="Table4" ref="G13:H16" totalsRowCount="1">
  <autoFilter ref="G13:H15" xr:uid="{83E5F97F-78F3-4713-AEBA-FD54C4085E83}"/>
  <tableColumns count="2">
    <tableColumn id="1" xr3:uid="{EBF25AC9-F22B-44B7-9186-55D67EE1387F}" name="Costes directos" totalsRowLabel="Total"/>
    <tableColumn id="2" xr3:uid="{089765C8-91C5-49B0-BF7E-B231F5D056C2}" name="Importe €" totalsRowFunction="sum" dataDxfId="0">
      <calculatedColumnFormula>Table2[[#Totals],[TOTAL €]]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34AE20-1D97-4C79-81C8-D5FFF6A49281}" name="Table5" displayName="Table5" ref="L14:M17" totalsRowCount="1">
  <autoFilter ref="L14:M16" xr:uid="{0334AE20-1D97-4C79-81C8-D5FFF6A49281}"/>
  <tableColumns count="2">
    <tableColumn id="1" xr3:uid="{DCD7EAC0-416C-413F-B17D-9DD36EDD3989}" name="Costes" totalsRowLabel="Total"/>
    <tableColumn id="2" xr3:uid="{51489A69-A4BF-4D22-A09F-581B4F6D0AA2}" name="Importe" totalsRowFunction="sum">
      <calculatedColumnFormula>45*6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BF5FB4-C02A-4BEB-B906-340ECE95C072}" name="Table6" displayName="Table6" ref="N2:Q3" totalsRowShown="0">
  <autoFilter ref="N2:Q3" xr:uid="{4DBF5FB4-C02A-4BEB-B906-340ECE95C072}"/>
  <tableColumns count="4">
    <tableColumn id="1" xr3:uid="{C1BE3707-1AE1-4E45-AEA6-C4FD98409A4E}" name="Costes indirectos"/>
    <tableColumn id="2" xr3:uid="{4F53C21E-E80C-4529-B016-DB6980BEC942}" name="€/mes"/>
    <tableColumn id="3" xr3:uid="{F110EBDB-94C5-4B1A-B024-43310FCF0B6C}" name="meses"/>
    <tableColumn id="4" xr3:uid="{875D1881-FBE6-41B5-B5AB-5111B34DCDF3}" name="Total €">
      <calculatedColumnFormula>O3*P3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7"/>
  <sheetViews>
    <sheetView tabSelected="1" topLeftCell="F5" zoomScale="85" zoomScaleNormal="85" workbookViewId="0">
      <selection activeCell="L14" sqref="L14:M17"/>
    </sheetView>
  </sheetViews>
  <sheetFormatPr defaultRowHeight="14.4" x14ac:dyDescent="0.3"/>
  <cols>
    <col min="2" max="2" width="15.109375" bestFit="1" customWidth="1"/>
    <col min="3" max="3" width="11" customWidth="1"/>
    <col min="4" max="4" width="13.6640625" customWidth="1"/>
    <col min="5" max="5" width="10.21875" customWidth="1"/>
    <col min="6" max="6" width="13.6640625" customWidth="1"/>
    <col min="7" max="7" width="16.44140625" customWidth="1"/>
    <col min="8" max="8" width="15.6640625" customWidth="1"/>
    <col min="9" max="9" width="20.88671875" bestFit="1" customWidth="1"/>
    <col min="10" max="10" width="13.5546875" customWidth="1"/>
    <col min="12" max="12" width="15.109375" bestFit="1" customWidth="1"/>
    <col min="13" max="13" width="11.88671875" customWidth="1"/>
    <col min="14" max="14" width="19" bestFit="1" customWidth="1"/>
    <col min="15" max="17" width="10.77734375" customWidth="1"/>
  </cols>
  <sheetData>
    <row r="1" spans="2:17" x14ac:dyDescent="0.3">
      <c r="B1" t="s">
        <v>23</v>
      </c>
      <c r="C1" t="s">
        <v>2</v>
      </c>
      <c r="D1" t="s">
        <v>3</v>
      </c>
      <c r="E1" t="s">
        <v>4</v>
      </c>
      <c r="F1" t="s">
        <v>5</v>
      </c>
    </row>
    <row r="2" spans="2:17" x14ac:dyDescent="0.3">
      <c r="B2" t="s">
        <v>7</v>
      </c>
      <c r="C2">
        <v>4</v>
      </c>
      <c r="D2">
        <v>5</v>
      </c>
      <c r="E2">
        <v>20</v>
      </c>
      <c r="F2">
        <f>C2*D2*E2</f>
        <v>400</v>
      </c>
      <c r="I2" t="s">
        <v>9</v>
      </c>
      <c r="J2" t="s">
        <v>10</v>
      </c>
      <c r="N2" t="s">
        <v>26</v>
      </c>
      <c r="O2" t="s">
        <v>27</v>
      </c>
      <c r="P2" t="s">
        <v>28</v>
      </c>
      <c r="Q2" t="s">
        <v>29</v>
      </c>
    </row>
    <row r="3" spans="2:17" x14ac:dyDescent="0.3">
      <c r="B3" t="s">
        <v>8</v>
      </c>
      <c r="C3">
        <v>1.5</v>
      </c>
      <c r="D3">
        <v>1</v>
      </c>
      <c r="E3">
        <v>20</v>
      </c>
      <c r="F3">
        <f>C3*D3*E3</f>
        <v>30</v>
      </c>
      <c r="I3" t="s">
        <v>12</v>
      </c>
      <c r="J3">
        <v>18000</v>
      </c>
      <c r="N3" t="s">
        <v>30</v>
      </c>
      <c r="O3">
        <v>45</v>
      </c>
      <c r="P3">
        <v>6</v>
      </c>
      <c r="Q3">
        <f>O3*P3</f>
        <v>270</v>
      </c>
    </row>
    <row r="4" spans="2:17" x14ac:dyDescent="0.3">
      <c r="I4" t="s">
        <v>13</v>
      </c>
      <c r="J4">
        <v>195</v>
      </c>
    </row>
    <row r="5" spans="2:17" x14ac:dyDescent="0.3">
      <c r="I5" t="s">
        <v>14</v>
      </c>
      <c r="J5">
        <v>1050</v>
      </c>
    </row>
    <row r="6" spans="2:17" x14ac:dyDescent="0.3">
      <c r="B6" t="s">
        <v>23</v>
      </c>
      <c r="C6" t="s">
        <v>0</v>
      </c>
      <c r="D6" t="s">
        <v>1</v>
      </c>
      <c r="E6" t="s">
        <v>11</v>
      </c>
      <c r="I6" t="s">
        <v>15</v>
      </c>
      <c r="J6">
        <v>180</v>
      </c>
    </row>
    <row r="7" spans="2:17" x14ac:dyDescent="0.3">
      <c r="B7" t="s">
        <v>7</v>
      </c>
      <c r="C7">
        <f>F2</f>
        <v>400</v>
      </c>
      <c r="D7">
        <v>12.82</v>
      </c>
      <c r="E7">
        <f>Table2[[#This Row],[horas]]*Table2[[#This Row],[€/hora]]</f>
        <v>5128</v>
      </c>
      <c r="I7" t="s">
        <v>16</v>
      </c>
      <c r="J7">
        <v>12</v>
      </c>
    </row>
    <row r="8" spans="2:17" x14ac:dyDescent="0.3">
      <c r="B8" t="s">
        <v>8</v>
      </c>
      <c r="C8">
        <f>F3</f>
        <v>30</v>
      </c>
      <c r="D8">
        <v>22.39</v>
      </c>
      <c r="E8">
        <f>Table2[[#This Row],[horas]]*Table2[[#This Row],[€/hora]]</f>
        <v>671.7</v>
      </c>
      <c r="I8" t="s">
        <v>19</v>
      </c>
      <c r="J8">
        <v>4</v>
      </c>
    </row>
    <row r="9" spans="2:17" x14ac:dyDescent="0.3">
      <c r="B9" t="s">
        <v>6</v>
      </c>
      <c r="E9">
        <f>SUBTOTAL(109,Table2[TOTAL €])</f>
        <v>5799.7</v>
      </c>
      <c r="I9" t="s">
        <v>17</v>
      </c>
      <c r="J9">
        <v>2</v>
      </c>
    </row>
    <row r="10" spans="2:17" x14ac:dyDescent="0.3">
      <c r="I10" t="s">
        <v>18</v>
      </c>
      <c r="J10">
        <v>1.5</v>
      </c>
    </row>
    <row r="11" spans="2:17" x14ac:dyDescent="0.3">
      <c r="I11" t="s">
        <v>6</v>
      </c>
      <c r="J11">
        <f>SUBTOTAL(109,Table3[Coste €])</f>
        <v>19444.5</v>
      </c>
    </row>
    <row r="13" spans="2:17" x14ac:dyDescent="0.3">
      <c r="G13" t="s">
        <v>22</v>
      </c>
      <c r="H13" t="s">
        <v>21</v>
      </c>
    </row>
    <row r="14" spans="2:17" x14ac:dyDescent="0.3">
      <c r="G14" t="s">
        <v>23</v>
      </c>
      <c r="H14">
        <f>Table2[[#Totals],[TOTAL €]]</f>
        <v>5799.7</v>
      </c>
      <c r="L14" t="s">
        <v>20</v>
      </c>
      <c r="M14" t="s">
        <v>24</v>
      </c>
    </row>
    <row r="15" spans="2:17" x14ac:dyDescent="0.3">
      <c r="G15" t="s">
        <v>9</v>
      </c>
      <c r="H15">
        <v>19444.5</v>
      </c>
      <c r="L15" t="s">
        <v>22</v>
      </c>
      <c r="M15">
        <f>Table4[[#Totals],[Importe €]]</f>
        <v>25244.2</v>
      </c>
    </row>
    <row r="16" spans="2:17" x14ac:dyDescent="0.3">
      <c r="G16" t="s">
        <v>6</v>
      </c>
      <c r="H16">
        <f>SUBTOTAL(109,Table4[Importe €])</f>
        <v>25244.2</v>
      </c>
      <c r="L16" t="s">
        <v>25</v>
      </c>
      <c r="M16">
        <f>45*6</f>
        <v>270</v>
      </c>
    </row>
    <row r="17" spans="12:13" x14ac:dyDescent="0.3">
      <c r="L17" t="s">
        <v>6</v>
      </c>
      <c r="M17">
        <f>SUBTOTAL(109,Table5[Importe])</f>
        <v>25514.2</v>
      </c>
    </row>
  </sheetData>
  <pageMargins left="0.7" right="0.7" top="0.75" bottom="0.75" header="0.3" footer="0.3"/>
  <ignoredErrors>
    <ignoredError sqref="H15 M15 E2:E3" calculatedColumn="1"/>
  </ignoredErrors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dtertre59</dc:creator>
  <cp:lastModifiedBy>David Tertre</cp:lastModifiedBy>
  <dcterms:created xsi:type="dcterms:W3CDTF">2015-06-05T18:17:20Z</dcterms:created>
  <dcterms:modified xsi:type="dcterms:W3CDTF">2024-06-14T13:05:49Z</dcterms:modified>
</cp:coreProperties>
</file>