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<sst xmlns="http://schemas.openxmlformats.org/spreadsheetml/2006/main" count="1098" uniqueCount="605">
  <si>
    <t>All directory</t>
  </si>
  <si>
    <t>Directory lenght</t>
  </si>
  <si>
    <t>Files</t>
  </si>
  <si>
    <t>Size File</t>
  </si>
  <si>
    <t>Unique Directory</t>
  </si>
  <si>
    <t>Size directory</t>
  </si>
  <si>
    <t>$ cd /</t>
  </si>
  <si>
    <t>/</t>
  </si>
  <si>
    <t>$ ls</t>
  </si>
  <si>
    <t>dir fwbjchs</t>
  </si>
  <si>
    <t>dir hmnpr</t>
  </si>
  <si>
    <t>dir jtrbrcjl</t>
  </si>
  <si>
    <t>dir lcgv</t>
  </si>
  <si>
    <t>dir ldqc</t>
  </si>
  <si>
    <t>dir vrvl</t>
  </si>
  <si>
    <t>$ cd fwbjchs</t>
  </si>
  <si>
    <t>154619 wqdlv.mdw</t>
  </si>
  <si>
    <t>21648 wvbnz</t>
  </si>
  <si>
    <t>$ cd ..</t>
  </si>
  <si>
    <t>$ cd hmnpr</t>
  </si>
  <si>
    <t>178623 rftqqsrp.bfm</t>
  </si>
  <si>
    <t>$ cd jtrbrcjl</t>
  </si>
  <si>
    <t>dir nmbfwc</t>
  </si>
  <si>
    <t>dir whqb</t>
  </si>
  <si>
    <t>$ cd nmbfwc</t>
  </si>
  <si>
    <t>242645 lcgv</t>
  </si>
  <si>
    <t>256365 wdzw.drg</t>
  </si>
  <si>
    <t>$ cd whqb</t>
  </si>
  <si>
    <t>161522 mrqgpv.gsm</t>
  </si>
  <si>
    <t>48062 vpsgcl.gfh</t>
  </si>
  <si>
    <t>$ cd lcgv</t>
  </si>
  <si>
    <t>dir cthtlwds</t>
  </si>
  <si>
    <t>dir grldv</t>
  </si>
  <si>
    <t>dir lnztfr</t>
  </si>
  <si>
    <t>dir vwhf</t>
  </si>
  <si>
    <t>dir znmzg</t>
  </si>
  <si>
    <t>$ cd cthtlwds</t>
  </si>
  <si>
    <t>dir dghvw</t>
  </si>
  <si>
    <t>dir tfwgg</t>
  </si>
  <si>
    <t>$ cd dghvw</t>
  </si>
  <si>
    <t>107090 jmj.lzh</t>
  </si>
  <si>
    <t>$ cd tfwgg</t>
  </si>
  <si>
    <t>dir ddnfmsjc</t>
  </si>
  <si>
    <t>252616 fvj</t>
  </si>
  <si>
    <t>dir gng</t>
  </si>
  <si>
    <t>234528 mpb</t>
  </si>
  <si>
    <t>181198 pzqgf.cjd</t>
  </si>
  <si>
    <t>dir svvz</t>
  </si>
  <si>
    <t>$ cd ddnfmsjc</t>
  </si>
  <si>
    <t>dir hwmcsdvt</t>
  </si>
  <si>
    <t>$ cd hwmcsdvt</t>
  </si>
  <si>
    <t>208912 wdzw.drg</t>
  </si>
  <si>
    <t>47252 tnd.ztd</t>
  </si>
  <si>
    <t>$ cd gng</t>
  </si>
  <si>
    <t>44313 pzqgf.cjd</t>
  </si>
  <si>
    <t>182616 wdzw.drg</t>
  </si>
  <si>
    <t>$ cd svvz</t>
  </si>
  <si>
    <t>86968 sqtggfv</t>
  </si>
  <si>
    <t>33927 vfmltgs</t>
  </si>
  <si>
    <t>$ cd grldv</t>
  </si>
  <si>
    <t>145761 mrqgpv.gsm</t>
  </si>
  <si>
    <t>dir wqdlv</t>
  </si>
  <si>
    <t>$ cd wqdlv</t>
  </si>
  <si>
    <t>96902 jhmsp</t>
  </si>
  <si>
    <t>157064 mrqgpv.gsm</t>
  </si>
  <si>
    <t>$ cd lnztfr</t>
  </si>
  <si>
    <t>137978 bpq</t>
  </si>
  <si>
    <t>180941 fvpfmwn</t>
  </si>
  <si>
    <t>148685 hsg.qgj</t>
  </si>
  <si>
    <t>865 mrqgpv.gsm</t>
  </si>
  <si>
    <t>$ cd vwhf</t>
  </si>
  <si>
    <t>dir bgtgqzz</t>
  </si>
  <si>
    <t>dir fcwzw</t>
  </si>
  <si>
    <t>dir mrlvtb</t>
  </si>
  <si>
    <t>116134 mrqgpv.gsm</t>
  </si>
  <si>
    <t>dir wszvqd</t>
  </si>
  <si>
    <t>$ cd bgtgqzz</t>
  </si>
  <si>
    <t>dir dzpjg</t>
  </si>
  <si>
    <t>283411 nmbfwc</t>
  </si>
  <si>
    <t>dir smhhzq</t>
  </si>
  <si>
    <t>240602 ttlbcssq</t>
  </si>
  <si>
    <t>$ cd dzpjg</t>
  </si>
  <si>
    <t>75545 cmfw.gsj</t>
  </si>
  <si>
    <t>189219 lcgv.chq</t>
  </si>
  <si>
    <t>255580 lqndrsh.szf</t>
  </si>
  <si>
    <t>175733 mrqgpv.gsm</t>
  </si>
  <si>
    <t>$ cd smhhzq</t>
  </si>
  <si>
    <t>137259 thjwcz.qhn</t>
  </si>
  <si>
    <t>$ cd fcwzw</t>
  </si>
  <si>
    <t>59717 tpljg</t>
  </si>
  <si>
    <t>148881 mrzcdzd.gjt</t>
  </si>
  <si>
    <t>68671 pzqgf.cjd</t>
  </si>
  <si>
    <t>242866 slpftp</t>
  </si>
  <si>
    <t>89945 vpsgcl.gfh</t>
  </si>
  <si>
    <t>196497 wdzw.drg</t>
  </si>
  <si>
    <t>$ cd mrlvtb</t>
  </si>
  <si>
    <t>40003 rfzrwc.zjn</t>
  </si>
  <si>
    <t>$ cd wszvqd</t>
  </si>
  <si>
    <t>dir bhhtbv</t>
  </si>
  <si>
    <t>dir lcpvwdq</t>
  </si>
  <si>
    <t>$ cd bhhtbv</t>
  </si>
  <si>
    <t>dir fbh</t>
  </si>
  <si>
    <t>248604 ldscpjmp</t>
  </si>
  <si>
    <t>$ cd fbh</t>
  </si>
  <si>
    <t>256295 vpsgcl.gfh</t>
  </si>
  <si>
    <t>83799 lcgv.vfc</t>
  </si>
  <si>
    <t>$ cd lcpvwdq</t>
  </si>
  <si>
    <t>dir lwhq</t>
  </si>
  <si>
    <t>212569 rfzrwc.clp</t>
  </si>
  <si>
    <t>23957 wdzw.drg</t>
  </si>
  <si>
    <t>$ cd lwhq</t>
  </si>
  <si>
    <t>240867 fzrwpl.hqd</t>
  </si>
  <si>
    <t>68771 mzsqgswh</t>
  </si>
  <si>
    <t>88777 pqtqv.qwz</t>
  </si>
  <si>
    <t>$ cd znmzg</t>
  </si>
  <si>
    <t>30277 gltpwzg.gjd</t>
  </si>
  <si>
    <t>211983 wdzw.drg</t>
  </si>
  <si>
    <t>$ cd ldqc</t>
  </si>
  <si>
    <t>dir dnzfqzwv</t>
  </si>
  <si>
    <t>dir dvshtm</t>
  </si>
  <si>
    <t>97119 gdnlwmbf</t>
  </si>
  <si>
    <t>dir gqb</t>
  </si>
  <si>
    <t>dir jclb</t>
  </si>
  <si>
    <t>dir jgbsw</t>
  </si>
  <si>
    <t>115989 lcgv.hlf</t>
  </si>
  <si>
    <t>255836 lchqqdh.wrn</t>
  </si>
  <si>
    <t>dir qtdlb</t>
  </si>
  <si>
    <t>dir rmljszcj</t>
  </si>
  <si>
    <t>dir tqwpmw</t>
  </si>
  <si>
    <t>dir vhdgcsw</t>
  </si>
  <si>
    <t>$ cd dnzfqzwv</t>
  </si>
  <si>
    <t>dir tqv</t>
  </si>
  <si>
    <t>$ cd tqv</t>
  </si>
  <si>
    <t>139984 dwhz.nhz</t>
  </si>
  <si>
    <t>240411 pzqgf.cjd</t>
  </si>
  <si>
    <t>129386 rnnr</t>
  </si>
  <si>
    <t>190691 svgwt.mql</t>
  </si>
  <si>
    <t>$ cd dvshtm</t>
  </si>
  <si>
    <t>96767 mrqgpv.gsm</t>
  </si>
  <si>
    <t>dir qdmmpq</t>
  </si>
  <si>
    <t>82949 bldf.hwn</t>
  </si>
  <si>
    <t>$ cd qdmmpq</t>
  </si>
  <si>
    <t>dir lzgwflt</t>
  </si>
  <si>
    <t>dir vgrdpbg</t>
  </si>
  <si>
    <t>$ cd lzgwflt</t>
  </si>
  <si>
    <t>148651 tndbwbh</t>
  </si>
  <si>
    <t>$ cd vgrdpbg</t>
  </si>
  <si>
    <t>130393 rqjc.dnr</t>
  </si>
  <si>
    <t>$ cd gqb</t>
  </si>
  <si>
    <t>dir jtf</t>
  </si>
  <si>
    <t>dir lvwpqs</t>
  </si>
  <si>
    <t>212592 mrzcdzd.gjt</t>
  </si>
  <si>
    <t>70051 tqpwdwm.nzz</t>
  </si>
  <si>
    <t>dir vznbng</t>
  </si>
  <si>
    <t>52226 wbsdrsfh.tfw</t>
  </si>
  <si>
    <t>$ cd jtf</t>
  </si>
  <si>
    <t>232635 lvpccb.dmm</t>
  </si>
  <si>
    <t>105086 wdzw.drg</t>
  </si>
  <si>
    <t>$ cd lvwpqs</t>
  </si>
  <si>
    <t>124821 dmhqlt</t>
  </si>
  <si>
    <t>265915 mrqgpv.gsm</t>
  </si>
  <si>
    <t>45481 pzqgf.cjd</t>
  </si>
  <si>
    <t>$ cd vznbng</t>
  </si>
  <si>
    <t>42179 nrzcpgvl.jft</t>
  </si>
  <si>
    <t>17752 tld.ghn</t>
  </si>
  <si>
    <t>174859 zvqglbw.ppl</t>
  </si>
  <si>
    <t>$ cd jclb</t>
  </si>
  <si>
    <t>dir bnz</t>
  </si>
  <si>
    <t>dir dtmtvbw</t>
  </si>
  <si>
    <t>dir hnlrtpbz</t>
  </si>
  <si>
    <t>dir pbb</t>
  </si>
  <si>
    <t>dir vhjwtq</t>
  </si>
  <si>
    <t>dir vpfggv</t>
  </si>
  <si>
    <t>dir zmflq</t>
  </si>
  <si>
    <t>$ cd bnz</t>
  </si>
  <si>
    <t>199447 mrzcdzd.gjt</t>
  </si>
  <si>
    <t>$ cd dtmtvbw</t>
  </si>
  <si>
    <t>dir bjthn</t>
  </si>
  <si>
    <t>dir hzlhz</t>
  </si>
  <si>
    <t>$ cd bjthn</t>
  </si>
  <si>
    <t>272777 pgqfn.tdd</t>
  </si>
  <si>
    <t>$ cd hzlhz</t>
  </si>
  <si>
    <t>50958 lcgv.gvq</t>
  </si>
  <si>
    <t>$ cd zmflq</t>
  </si>
  <si>
    <t>207442 rrnwns.zpf</t>
  </si>
  <si>
    <t>15759 wdzw.drg</t>
  </si>
  <si>
    <t>$ cd hnlrtpbz</t>
  </si>
  <si>
    <t>69788 jhqjs.sdj</t>
  </si>
  <si>
    <t>219666 jljzp.mhf</t>
  </si>
  <si>
    <t>137518 jqnfg</t>
  </si>
  <si>
    <t>108183 shfjz.vnr</t>
  </si>
  <si>
    <t>130164 vpsgcl.gfh</t>
  </si>
  <si>
    <t>$ cd pbb</t>
  </si>
  <si>
    <t>dir fgggwt</t>
  </si>
  <si>
    <t>dir hrghbhj</t>
  </si>
  <si>
    <t>dir tgmqnq</t>
  </si>
  <si>
    <t>146479 vpsgcl.gfh</t>
  </si>
  <si>
    <t>$ cd fgggwt</t>
  </si>
  <si>
    <t>264892 wqdlv.zsp</t>
  </si>
  <si>
    <t>$ cd hrghbhj</t>
  </si>
  <si>
    <t>116698 bfwtbg</t>
  </si>
  <si>
    <t>92758 pzqgf.cjd</t>
  </si>
  <si>
    <t>dir tsdjgt</t>
  </si>
  <si>
    <t>284427 vpsgcl.gfh</t>
  </si>
  <si>
    <t>229621 wqdlv.pml</t>
  </si>
  <si>
    <t>dir zfjjncvd</t>
  </si>
  <si>
    <t>30459 mrzcdzd.gjt</t>
  </si>
  <si>
    <t>78475 wdzw.drg</t>
  </si>
  <si>
    <t>$ cd tsdjgt</t>
  </si>
  <si>
    <t>166330 jpfms</t>
  </si>
  <si>
    <t>16410 tjswm.bqv</t>
  </si>
  <si>
    <t>$ cd zfjjncvd</t>
  </si>
  <si>
    <t>59841 mrqgpv.gsm</t>
  </si>
  <si>
    <t>dir jtn</t>
  </si>
  <si>
    <t>151403 mmjm</t>
  </si>
  <si>
    <t>240129 mmsb</t>
  </si>
  <si>
    <t>206021 nmbfwc.sds</t>
  </si>
  <si>
    <t>84439 vpsgcl.gfh</t>
  </si>
  <si>
    <t>dir zvnrwfhn</t>
  </si>
  <si>
    <t>$ cd jtn</t>
  </si>
  <si>
    <t>23555 hmmt.gbb</t>
  </si>
  <si>
    <t>69742 jppj.vvg</t>
  </si>
  <si>
    <t>$ cd zvnrwfhn</t>
  </si>
  <si>
    <t>242009 lcgv.bds</t>
  </si>
  <si>
    <t>$ cd tgmqnq</t>
  </si>
  <si>
    <t>259985 bzqjt</t>
  </si>
  <si>
    <t>46410 flsm.szr</t>
  </si>
  <si>
    <t>89561 npfmc.vqs</t>
  </si>
  <si>
    <t>17503 vpsgcl.gfh</t>
  </si>
  <si>
    <t>73719 wqdlv.gjn</t>
  </si>
  <si>
    <t>dir dzfglmz</t>
  </si>
  <si>
    <t>177553 ffvzsgz</t>
  </si>
  <si>
    <t>dir ljt</t>
  </si>
  <si>
    <t>216443 mrzcdzd.gjt</t>
  </si>
  <si>
    <t>255381 nmbfwc</t>
  </si>
  <si>
    <t>dir rplqnt</t>
  </si>
  <si>
    <t>84061 zmflq.vlw</t>
  </si>
  <si>
    <t>$ cd dzfglmz</t>
  </si>
  <si>
    <t>220883 dqbcfgfd</t>
  </si>
  <si>
    <t>$ cd ljt</t>
  </si>
  <si>
    <t>11842 rfzrwc.hpn</t>
  </si>
  <si>
    <t>$ cd rplqnt</t>
  </si>
  <si>
    <t>119893 lszmvzst.zng</t>
  </si>
  <si>
    <t>dir chnpddzn</t>
  </si>
  <si>
    <t>272999 hbhwqt.fsl</t>
  </si>
  <si>
    <t>144546 jvhjnsz</t>
  </si>
  <si>
    <t>dir ppsm</t>
  </si>
  <si>
    <t>102615 pzqgf.cjd</t>
  </si>
  <si>
    <t>dir swdnss</t>
  </si>
  <si>
    <t>$ cd chnpddzn</t>
  </si>
  <si>
    <t>256977 pzqgf.cjd</t>
  </si>
  <si>
    <t>6565 hlcqgmj</t>
  </si>
  <si>
    <t>$ cd ppsm</t>
  </si>
  <si>
    <t>238358 fvw.bzw</t>
  </si>
  <si>
    <t>dir ggjnl</t>
  </si>
  <si>
    <t>265010 mrzcdzd.gjt</t>
  </si>
  <si>
    <t>201818 rfzrwc</t>
  </si>
  <si>
    <t>dir ssggblm</t>
  </si>
  <si>
    <t>$ cd ggjnl</t>
  </si>
  <si>
    <t>45841 nlnrrqf.fwn</t>
  </si>
  <si>
    <t>$ cd ssggblm</t>
  </si>
  <si>
    <t>276584 djqb.ngq</t>
  </si>
  <si>
    <t>18926 lcgv</t>
  </si>
  <si>
    <t>$ cd swdnss</t>
  </si>
  <si>
    <t>dir bmrzhjs</t>
  </si>
  <si>
    <t>$ cd bmrzhjs</t>
  </si>
  <si>
    <t>269825 mrqgpv.gsm</t>
  </si>
  <si>
    <t>3162 rdmbdwq.bmv</t>
  </si>
  <si>
    <t>dir hnrnldw</t>
  </si>
  <si>
    <t>dir mpmcghz</t>
  </si>
  <si>
    <t>dir nbbv</t>
  </si>
  <si>
    <t>dir qsnfzp</t>
  </si>
  <si>
    <t>dir tntnjg</t>
  </si>
  <si>
    <t>$ cd hnrnldw</t>
  </si>
  <si>
    <t>102631 wjbbjwtm.vvz</t>
  </si>
  <si>
    <t>dir dzz</t>
  </si>
  <si>
    <t>dir hbzzf</t>
  </si>
  <si>
    <t>dir jncrbhc</t>
  </si>
  <si>
    <t>205204 lqnrp</t>
  </si>
  <si>
    <t>dir mzzpfnr</t>
  </si>
  <si>
    <t>dir rfzrwc</t>
  </si>
  <si>
    <t>dir rnrmhfz</t>
  </si>
  <si>
    <t>$ cd dzz</t>
  </si>
  <si>
    <t>dir cvvdv</t>
  </si>
  <si>
    <t>226221 nggtqdzn</t>
  </si>
  <si>
    <t>94641 npmpjnjm.bzg</t>
  </si>
  <si>
    <t>dir rsdw</t>
  </si>
  <si>
    <t>dir sjrb</t>
  </si>
  <si>
    <t>41983 vfdz.ngz</t>
  </si>
  <si>
    <t>271561 zmflq.zsc</t>
  </si>
  <si>
    <t>$ cd cvvdv</t>
  </si>
  <si>
    <t>64260 hhqv.tsg</t>
  </si>
  <si>
    <t>31245 pzqgf.cjd</t>
  </si>
  <si>
    <t>280268 znjjp</t>
  </si>
  <si>
    <t>$ cd rsdw</t>
  </si>
  <si>
    <t>37080 nmbfwc</t>
  </si>
  <si>
    <t>$ cd sjrb</t>
  </si>
  <si>
    <t>233530 mrqgpv.gsm</t>
  </si>
  <si>
    <t>$ cd hbzzf</t>
  </si>
  <si>
    <t>36018 mrqgpv.gsm</t>
  </si>
  <si>
    <t>$ cd jncrbhc</t>
  </si>
  <si>
    <t>205345 mrqgpv.gsm</t>
  </si>
  <si>
    <t>244683 nqpcpt</t>
  </si>
  <si>
    <t>$ cd mzzpfnr</t>
  </si>
  <si>
    <t>dir hmjzlr</t>
  </si>
  <si>
    <t>dir mczs</t>
  </si>
  <si>
    <t>90391 wqdlv.pdr</t>
  </si>
  <si>
    <t>144119 zmflq</t>
  </si>
  <si>
    <t>$ cd hmjzlr</t>
  </si>
  <si>
    <t>268342 svsd.jcd</t>
  </si>
  <si>
    <t>dir pwhl</t>
  </si>
  <si>
    <t>$ cd pwhl</t>
  </si>
  <si>
    <t>42795 gvmt</t>
  </si>
  <si>
    <t>82576 wdzw.drg</t>
  </si>
  <si>
    <t>$ cd rfzrwc</t>
  </si>
  <si>
    <t>dir jjl</t>
  </si>
  <si>
    <t>dir mqp</t>
  </si>
  <si>
    <t>156985 mrqgpv.gsm</t>
  </si>
  <si>
    <t>dir wptr</t>
  </si>
  <si>
    <t>$ cd jjl</t>
  </si>
  <si>
    <t>dir jrjjr</t>
  </si>
  <si>
    <t>104785 nmbfwc</t>
  </si>
  <si>
    <t>20108 wdzw.drg</t>
  </si>
  <si>
    <t>$ cd jrjjr</t>
  </si>
  <si>
    <t>243753 hgndlcrv.wbc</t>
  </si>
  <si>
    <t>$ cd mqp</t>
  </si>
  <si>
    <t>142621 cljnbs</t>
  </si>
  <si>
    <t>$ cd wptr</t>
  </si>
  <si>
    <t>46279 vjqlvhrh.njr</t>
  </si>
  <si>
    <t>104474 vpsgcl.gfh</t>
  </si>
  <si>
    <t>$ cd mczs</t>
  </si>
  <si>
    <t>186843 mrqgpv.gsm</t>
  </si>
  <si>
    <t>dir pjm</t>
  </si>
  <si>
    <t>dir thbwb</t>
  </si>
  <si>
    <t>$ cd pjm</t>
  </si>
  <si>
    <t>201647 sgtt</t>
  </si>
  <si>
    <t>$ cd thbwb</t>
  </si>
  <si>
    <t>146494 mrqgpv.gsm</t>
  </si>
  <si>
    <t>103876 mrqgpv.gsm</t>
  </si>
  <si>
    <t>dir fgctdds</t>
  </si>
  <si>
    <t>dir rwgscjbv</t>
  </si>
  <si>
    <t>$ cd fgctdds</t>
  </si>
  <si>
    <t>205015 bwvshdcz.dpp</t>
  </si>
  <si>
    <t>$ cd rwgscjbv</t>
  </si>
  <si>
    <t>242899 rbmtfdhp</t>
  </si>
  <si>
    <t>dir bnsgzwhn</t>
  </si>
  <si>
    <t>228624 ffj</t>
  </si>
  <si>
    <t>dir rcvwcbfd</t>
  </si>
  <si>
    <t>268775 vbhsh.nnz</t>
  </si>
  <si>
    <t>129373 vpsgcl.gfh</t>
  </si>
  <si>
    <t>68919 wqdlv</t>
  </si>
  <si>
    <t>dir wqmdw</t>
  </si>
  <si>
    <t>153277 zmflq.frv</t>
  </si>
  <si>
    <t>$ cd bnsgzwhn</t>
  </si>
  <si>
    <t>9892 ltcrrzhb.njc</t>
  </si>
  <si>
    <t>dir wpwmflr</t>
  </si>
  <si>
    <t>$ cd wpwmflr</t>
  </si>
  <si>
    <t>274142 bfj.fbw</t>
  </si>
  <si>
    <t>dir srnm</t>
  </si>
  <si>
    <t>161517 mrqgpv.gsm</t>
  </si>
  <si>
    <t>dir zbhgwsd</t>
  </si>
  <si>
    <t>$ cd zbhgwsd</t>
  </si>
  <si>
    <t>43750 vbqmpbcr.zwz</t>
  </si>
  <si>
    <t>$ cd srnm</t>
  </si>
  <si>
    <t>dir rvvtgr</t>
  </si>
  <si>
    <t>$ cd rvvtgr</t>
  </si>
  <si>
    <t>164604 wzgbzbn</t>
  </si>
  <si>
    <t>184482 mrqgpv.gsm</t>
  </si>
  <si>
    <t>80280 pzqgf.cjd</t>
  </si>
  <si>
    <t>183303 zln.tbm</t>
  </si>
  <si>
    <t>dir pqttlp</t>
  </si>
  <si>
    <t>dir bpjzg</t>
  </si>
  <si>
    <t>$ cd bpjzg</t>
  </si>
  <si>
    <t>99853 wdzw.drg</t>
  </si>
  <si>
    <t>$ cd pqttlp</t>
  </si>
  <si>
    <t>dir bgvhcgfn</t>
  </si>
  <si>
    <t>45115 mrzcdzd.gjt</t>
  </si>
  <si>
    <t>248058 qnvhgpw.ddw</t>
  </si>
  <si>
    <t>112129 rfzrwc</t>
  </si>
  <si>
    <t>$ cd bgvhcgfn</t>
  </si>
  <si>
    <t>228291 nmbfwc.gqj</t>
  </si>
  <si>
    <t>$ cd rcvwcbfd</t>
  </si>
  <si>
    <t>dir vtrtt</t>
  </si>
  <si>
    <t>dir wgp</t>
  </si>
  <si>
    <t>$ cd vtrtt</t>
  </si>
  <si>
    <t>138009 pzqgf.cjd</t>
  </si>
  <si>
    <t>dir ztsvzpn</t>
  </si>
  <si>
    <t>$ cd ztsvzpn</t>
  </si>
  <si>
    <t>51632 vpsgcl.gfh</t>
  </si>
  <si>
    <t>$ cd wgp</t>
  </si>
  <si>
    <t>81030 lcgv.zhv</t>
  </si>
  <si>
    <t>$ cd wqmdw</t>
  </si>
  <si>
    <t>dir zmrdf</t>
  </si>
  <si>
    <t>$ cd zmrdf</t>
  </si>
  <si>
    <t>dir qqgw</t>
  </si>
  <si>
    <t>$ cd qqgw</t>
  </si>
  <si>
    <t>58554 gqpqvplc.zvr</t>
  </si>
  <si>
    <t>224544 mrzcdzd.gjt</t>
  </si>
  <si>
    <t>254976 pzqgf.cjd</t>
  </si>
  <si>
    <t>$ cd rnrmhfz</t>
  </si>
  <si>
    <t>19759 lcgv.stz</t>
  </si>
  <si>
    <t>22390 nftzlqg.qmp</t>
  </si>
  <si>
    <t>80148 wqdlv</t>
  </si>
  <si>
    <t>$ cd mpmcghz</t>
  </si>
  <si>
    <t>169324 mrqgpv.gsm</t>
  </si>
  <si>
    <t>65924 wdzw.drg</t>
  </si>
  <si>
    <t>$ cd nbbv</t>
  </si>
  <si>
    <t>115297 bqcrc.prw</t>
  </si>
  <si>
    <t>58148 pvzv.qwf</t>
  </si>
  <si>
    <t>145268 mrzcdzd.gjt</t>
  </si>
  <si>
    <t>35745 nmbfwc.hgv</t>
  </si>
  <si>
    <t>112142 wqdlv</t>
  </si>
  <si>
    <t>$ cd qsnfzp</t>
  </si>
  <si>
    <t>241308 nmbfwc.hmg</t>
  </si>
  <si>
    <t>$ cd tntnjg</t>
  </si>
  <si>
    <t>19543 mrqgpv.gsm</t>
  </si>
  <si>
    <t>667 wqdlv</t>
  </si>
  <si>
    <t>dir dqpgtmdl</t>
  </si>
  <si>
    <t>dir jrqsqrv</t>
  </si>
  <si>
    <t>189727 mrzcdzd.gjt</t>
  </si>
  <si>
    <t>208280 vpsgcl.gfh</t>
  </si>
  <si>
    <t>281557 vwsljgn.mwd</t>
  </si>
  <si>
    <t>119829 zmflq.hgd</t>
  </si>
  <si>
    <t>$ cd dqpgtmdl</t>
  </si>
  <si>
    <t>268413 qcw.slb</t>
  </si>
  <si>
    <t>$ cd jrqsqrv</t>
  </si>
  <si>
    <t>238387 mvllmjc.wvm</t>
  </si>
  <si>
    <t>213020 nqp.gdr</t>
  </si>
  <si>
    <t>157257 nzdmplg.zqh</t>
  </si>
  <si>
    <t>dir ppwcgc</t>
  </si>
  <si>
    <t>24914 pzqgf.cjd</t>
  </si>
  <si>
    <t>dir zjr</t>
  </si>
  <si>
    <t>$ cd ppwcgc</t>
  </si>
  <si>
    <t>249714 bsrnnhrr.spq</t>
  </si>
  <si>
    <t>dir cvnd</t>
  </si>
  <si>
    <t>$ cd cvnd</t>
  </si>
  <si>
    <t>248610 pzqgf.cjd</t>
  </si>
  <si>
    <t>$ cd zjr</t>
  </si>
  <si>
    <t>224145 smwb.mmz</t>
  </si>
  <si>
    <t>250519 ftggp</t>
  </si>
  <si>
    <t>147304 vpsgcl.gfh</t>
  </si>
  <si>
    <t>238706 wdzw.drg</t>
  </si>
  <si>
    <t>258323 wqdlv.bjp</t>
  </si>
  <si>
    <t>dir wqgngf</t>
  </si>
  <si>
    <t>$ cd wqgngf</t>
  </si>
  <si>
    <t>14302 bdz.jdw</t>
  </si>
  <si>
    <t>dir jpgfsgd</t>
  </si>
  <si>
    <t>dir ldwgr</t>
  </si>
  <si>
    <t>22718 nwfh.nzf</t>
  </si>
  <si>
    <t>$ cd jpgfsgd</t>
  </si>
  <si>
    <t>dir qbrwz</t>
  </si>
  <si>
    <t>284229 qhwc.zpq</t>
  </si>
  <si>
    <t>dir wsjs</t>
  </si>
  <si>
    <t>$ cd wsjs</t>
  </si>
  <si>
    <t>111635 lcgv</t>
  </si>
  <si>
    <t>$ cd qbrwz</t>
  </si>
  <si>
    <t>199057 gpssftw.wdb</t>
  </si>
  <si>
    <t>$ cd ldwgr</t>
  </si>
  <si>
    <t>260404 gdnpg.vjb</t>
  </si>
  <si>
    <t>dir lmcg</t>
  </si>
  <si>
    <t>$ cd lmcg</t>
  </si>
  <si>
    <t>32819 sjjztgr.rfj</t>
  </si>
  <si>
    <t>$ cd vhjwtq</t>
  </si>
  <si>
    <t>dir qgqbrv</t>
  </si>
  <si>
    <t>$ cd qgqbrv</t>
  </si>
  <si>
    <t>176900 gwbnqtn.rnj</t>
  </si>
  <si>
    <t>$ cd vpfggv</t>
  </si>
  <si>
    <t>144809 cmc.srv</t>
  </si>
  <si>
    <t>117565 nhddq.bqn</t>
  </si>
  <si>
    <t>dir scw</t>
  </si>
  <si>
    <t>dir tpmnhdc</t>
  </si>
  <si>
    <t>dir vvp</t>
  </si>
  <si>
    <t>71774 wqdlv.gdm</t>
  </si>
  <si>
    <t>61647 zmflq</t>
  </si>
  <si>
    <t>174026 zmflq.wzn</t>
  </si>
  <si>
    <t>$ cd scw</t>
  </si>
  <si>
    <t>2295 bqbsrj.gnc</t>
  </si>
  <si>
    <t>243386 mfmdqhh.mzl</t>
  </si>
  <si>
    <t>$ cd tpmnhdc</t>
  </si>
  <si>
    <t>dir fjwr</t>
  </si>
  <si>
    <t>dir lcllz</t>
  </si>
  <si>
    <t>$ cd fjwr</t>
  </si>
  <si>
    <t>133256 pwgtqz.dpm</t>
  </si>
  <si>
    <t>159987 vpsgcl.gfh</t>
  </si>
  <si>
    <t>$ cd lcllz</t>
  </si>
  <si>
    <t>dir flwws</t>
  </si>
  <si>
    <t>210654 qmbfw.bsv</t>
  </si>
  <si>
    <t>$ cd flwws</t>
  </si>
  <si>
    <t>222222 nmbfwc.vhj</t>
  </si>
  <si>
    <t>235011 jlzfbt.wlb</t>
  </si>
  <si>
    <t>49525 rfzrwc.fnc</t>
  </si>
  <si>
    <t>133730 dqdqhvm</t>
  </si>
  <si>
    <t>188291 nmbfwc.qhv</t>
  </si>
  <si>
    <t>110039 wdzw.drg</t>
  </si>
  <si>
    <t>249996 wqdlv</t>
  </si>
  <si>
    <t>dir zppcvq</t>
  </si>
  <si>
    <t>dir wths</t>
  </si>
  <si>
    <t>$ cd wths</t>
  </si>
  <si>
    <t>120313 jdbtlf.rrn</t>
  </si>
  <si>
    <t>124906 dqdcpzh</t>
  </si>
  <si>
    <t>$ cd zppcvq</t>
  </si>
  <si>
    <t>112537 mrzcdzd.gjt</t>
  </si>
  <si>
    <t>$ cd vvp</t>
  </si>
  <si>
    <t>dir fsw</t>
  </si>
  <si>
    <t>194927 hvlm.pbd</t>
  </si>
  <si>
    <t>230376 pgsq</t>
  </si>
  <si>
    <t>$ cd fsw</t>
  </si>
  <si>
    <t>111889 nmbfwc.smt</t>
  </si>
  <si>
    <t>282718 gbvss</t>
  </si>
  <si>
    <t>dir fvh</t>
  </si>
  <si>
    <t>160971 ngqvztv.hfg</t>
  </si>
  <si>
    <t>$ cd fvh</t>
  </si>
  <si>
    <t>256956 mrqgpv.gsm</t>
  </si>
  <si>
    <t>14363 vbvsncs.jjw</t>
  </si>
  <si>
    <t>172959 wdzw.drg</t>
  </si>
  <si>
    <t>257264 vpsgcl.gfh</t>
  </si>
  <si>
    <t>10486 lbdtpnps.jhq</t>
  </si>
  <si>
    <t>118145 rlgjvn.nvf</t>
  </si>
  <si>
    <t>176390 wdzw.drg</t>
  </si>
  <si>
    <t>$ cd jgbsw</t>
  </si>
  <si>
    <t>dir cfdljgh</t>
  </si>
  <si>
    <t>214846 dwqdqv.ftq</t>
  </si>
  <si>
    <t>147094 vpsgcl.gfh</t>
  </si>
  <si>
    <t>$ cd cfdljgh</t>
  </si>
  <si>
    <t>261471 mrqgpv.gsm</t>
  </si>
  <si>
    <t>dir fcvfw</t>
  </si>
  <si>
    <t>dir gvqrwgrs</t>
  </si>
  <si>
    <t>57417 zfqrqv.fvp</t>
  </si>
  <si>
    <t>$ cd fcvfw</t>
  </si>
  <si>
    <t>279614 wdzw.drg</t>
  </si>
  <si>
    <t>$ cd gvqrwgrs</t>
  </si>
  <si>
    <t>dir sgfltf</t>
  </si>
  <si>
    <t>$ cd sgfltf</t>
  </si>
  <si>
    <t>204207 mstlc.wtj</t>
  </si>
  <si>
    <t>$ cd qtdlb</t>
  </si>
  <si>
    <t>dir gjpmcvwp</t>
  </si>
  <si>
    <t>dir nsjlcmfz</t>
  </si>
  <si>
    <t>$ cd gjpmcvwp</t>
  </si>
  <si>
    <t>dir cjjdzcwm</t>
  </si>
  <si>
    <t>$ cd cjjdzcwm</t>
  </si>
  <si>
    <t>233873 pdnsrz.vfp</t>
  </si>
  <si>
    <t>$ cd nsjlcmfz</t>
  </si>
  <si>
    <t>53472 nmbfwc</t>
  </si>
  <si>
    <t>dir qvpj</t>
  </si>
  <si>
    <t>$ cd qvpj</t>
  </si>
  <si>
    <t>150929 mrzcdzd.gjt</t>
  </si>
  <si>
    <t>dir qccsnjd</t>
  </si>
  <si>
    <t>$ cd qccsnjd</t>
  </si>
  <si>
    <t>65908 hsrqhn.hjr</t>
  </si>
  <si>
    <t>267802 zmflq.jdt</t>
  </si>
  <si>
    <t>$ cd rmljszcj</t>
  </si>
  <si>
    <t>dir jnstrbj</t>
  </si>
  <si>
    <t>172566 nbtszsgl</t>
  </si>
  <si>
    <t>$ cd jnstrbj</t>
  </si>
  <si>
    <t>232158 fgccmchh.wqg</t>
  </si>
  <si>
    <t>236339 mrqgpv.gsm</t>
  </si>
  <si>
    <t>281875 rfzrwc.sfd</t>
  </si>
  <si>
    <t>58492 wdzw.drg</t>
  </si>
  <si>
    <t>213853 wqdlv.zlz</t>
  </si>
  <si>
    <t>$ cd tqwpmw</t>
  </si>
  <si>
    <t>92747 pzqgf.cjd</t>
  </si>
  <si>
    <t>$ cd vhdgcsw</t>
  </si>
  <si>
    <t>125104 crfw.sfv</t>
  </si>
  <si>
    <t>dir flhbhzlt</t>
  </si>
  <si>
    <t>139949 mrqgpv.gsm</t>
  </si>
  <si>
    <t>dir rnz</t>
  </si>
  <si>
    <t>97174 zmflq.vpn</t>
  </si>
  <si>
    <t>$ cd flhbhzlt</t>
  </si>
  <si>
    <t>282258 mrzcdzd.gjt</t>
  </si>
  <si>
    <t>dir dlpng</t>
  </si>
  <si>
    <t>dir glqrj</t>
  </si>
  <si>
    <t>178245 lcgv</t>
  </si>
  <si>
    <t>106863 nmbfwc.fgr</t>
  </si>
  <si>
    <t>$ cd dlpng</t>
  </si>
  <si>
    <t>195950 rfzrwc</t>
  </si>
  <si>
    <t>$ cd glqrj</t>
  </si>
  <si>
    <t>248909 pzqgf.cjd</t>
  </si>
  <si>
    <t>34214 vpsgcl.gfh</t>
  </si>
  <si>
    <t>$ cd rnz</t>
  </si>
  <si>
    <t>dir chfccv</t>
  </si>
  <si>
    <t>dir cmsccq</t>
  </si>
  <si>
    <t>$ cd chfccv</t>
  </si>
  <si>
    <t>13688 mrqgpv.gsm</t>
  </si>
  <si>
    <t>162142 vpsgcl.gfh</t>
  </si>
  <si>
    <t>$ cd cmsccq</t>
  </si>
  <si>
    <t>94122 dzpsltth</t>
  </si>
  <si>
    <t>190025 rfzrwc</t>
  </si>
  <si>
    <t>dir twqt</t>
  </si>
  <si>
    <t>12230 wgghbcz.tph</t>
  </si>
  <si>
    <t>60111 wqdlv</t>
  </si>
  <si>
    <t>$ cd twqt</t>
  </si>
  <si>
    <t>109250 wdzw.drg</t>
  </si>
  <si>
    <t>174075 wdzw.drg</t>
  </si>
  <si>
    <t>$ cd vrvl</t>
  </si>
  <si>
    <t>dir pnfv</t>
  </si>
  <si>
    <t>210089 rfzrwc</t>
  </si>
  <si>
    <t>dir stcfmz</t>
  </si>
  <si>
    <t>$ cd pnfv</t>
  </si>
  <si>
    <t>183315 rhmztnnh</t>
  </si>
  <si>
    <t>$ cd stcfmz</t>
  </si>
  <si>
    <t>115637 lcgv</t>
  </si>
  <si>
    <t>Used space</t>
  </si>
  <si>
    <t>TOT space</t>
  </si>
  <si>
    <t>free space</t>
  </si>
  <si>
    <t>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</si>
</sst>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3" numFmtId="0" xfId="0" applyFont="1"/>
    <xf borderId="0" fillId="2" fontId="0" numFmtId="0" xfId="0" applyAlignment="1" applyFill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3.13"/>
    <col customWidth="1" min="3" max="3" width="13.75"/>
    <col customWidth="1" min="4" max="4" width="28.25"/>
    <col customWidth="1" min="7" max="7" width="57.63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  <c r="G1" s="4" t="s">
        <v>4</v>
      </c>
      <c r="H1" s="4" t="s">
        <v>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" t="s">
        <v>6</v>
      </c>
      <c r="B2" s="1" t="s">
        <v>7</v>
      </c>
      <c r="C2" s="6">
        <v>1.0</v>
      </c>
      <c r="D2" s="1" t="str">
        <f>IFERROR(__xludf.DUMMYFUNCTION("IF( ISBETWEEN(CODE(LEFT(A2,1)),CODE(""0""),CODE(""9"")), B2 &amp;A2,)"),"")</f>
        <v/>
      </c>
      <c r="E2" s="7">
        <f t="shared" ref="E2:E1088" si="1">SUMPRODUCT(MID(0&amp;A2 , LARGE(INDEX(ISNUMBER(--MID(A2, ROW(INDIRECT("1:"&amp;LEN(A2))), 1)) * ROW(INDIRECT("1:"&amp;LEN(A2))), 0), ROW(INDIRECT("1:"&amp;LEN(A2))))+1, 1) * 10^ROW(INDIRECT("1:"&amp;LEN(A2)))/10)</f>
        <v>0</v>
      </c>
      <c r="F2" s="5"/>
      <c r="G2" s="5" t="str">
        <f>IFERROR(__xludf.DUMMYFUNCTION("UNIQUE(B2:B1088)"),"/")</f>
        <v>/</v>
      </c>
      <c r="H2" s="5">
        <f>IFERROR(__xludf.DUMMYFUNCTION("SUM(FILTER(E$2:E$1088,FIND(G2,D$2:D$1088)))"),4.2080344E7)</f>
        <v>42080344</v>
      </c>
      <c r="I2" s="5"/>
      <c r="J2" s="5">
        <f>SUMIF(H2:H1089,"&lt;100000")</f>
        <v>1611443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" t="s">
        <v>8</v>
      </c>
      <c r="B3" s="5" t="str">
        <f t="shared" ref="B3:B1088" si="2">IFS(
NOT(ISERROR(FIND("$ cd ..",A3))) , LEFT(B2,LEN(B2)-RIGHT(C2)-1),
NOT(ISERROR(FIND("$ cd ",A3)))   , B2 &amp; RIGHT(A3,LEN(A3)-5) &amp; "/",
TRUE, B2)</f>
        <v>/</v>
      </c>
      <c r="C3" s="6">
        <f t="shared" ref="C3:C1088" si="3">IFS(
NOT(ISERROR(FIND("$ cd ..",A3))), LEFT(C2,LEN(C2)-1),
NOT(ISERROR(FIND("$ cd ",A3))), C2 &amp; LEN(A3)-5,
TRUE,C2)</f>
        <v>1</v>
      </c>
      <c r="D3" s="1" t="str">
        <f>IFERROR(__xludf.DUMMYFUNCTION("IF( ISBETWEEN(CODE(LEFT(A3,1)),CODE(""0""),CODE(""9"")), B3 &amp;A3,)"),"")</f>
        <v/>
      </c>
      <c r="E3" s="7">
        <f t="shared" si="1"/>
        <v>0</v>
      </c>
      <c r="F3" s="5"/>
      <c r="G3" s="8" t="str">
        <f>IFERROR(__xludf.DUMMYFUNCTION("""COMPUTED_VALUE"""),"/fwbjchs/")</f>
        <v>/fwbjchs/</v>
      </c>
      <c r="H3" s="5">
        <f>IFERROR(__xludf.DUMMYFUNCTION("SUM(FILTER(E$2:E$1088,FIND(G3,D$2:D$1088)))"),176267.0)</f>
        <v>176267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" t="s">
        <v>9</v>
      </c>
      <c r="B4" s="5" t="str">
        <f t="shared" si="2"/>
        <v>/</v>
      </c>
      <c r="C4" s="6">
        <f t="shared" si="3"/>
        <v>1</v>
      </c>
      <c r="D4" s="1" t="str">
        <f>IFERROR(__xludf.DUMMYFUNCTION("IF( ISBETWEEN(CODE(LEFT(A4,1)),CODE(""0""),CODE(""9"")), B4 &amp;A4,)"),"")</f>
        <v/>
      </c>
      <c r="E4" s="7">
        <f t="shared" si="1"/>
        <v>0</v>
      </c>
      <c r="F4" s="9"/>
      <c r="G4" s="5" t="str">
        <f>IFERROR(__xludf.DUMMYFUNCTION("""COMPUTED_VALUE"""),"/hmnpr/")</f>
        <v>/hmnpr/</v>
      </c>
      <c r="H4" s="5">
        <f>IFERROR(__xludf.DUMMYFUNCTION("SUM(FILTER(E$2:E$1088,FIND(G4,D$2:D$1088)))"),178623.0)</f>
        <v>178623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" t="s">
        <v>10</v>
      </c>
      <c r="B5" s="5" t="str">
        <f t="shared" si="2"/>
        <v>/</v>
      </c>
      <c r="C5" s="6">
        <f t="shared" si="3"/>
        <v>1</v>
      </c>
      <c r="D5" s="1" t="str">
        <f>IFERROR(__xludf.DUMMYFUNCTION("IF( ISBETWEEN(CODE(LEFT(A5,1)),CODE(""0""),CODE(""9"")), B5 &amp;A5,)"),"")</f>
        <v/>
      </c>
      <c r="E5" s="7">
        <f t="shared" si="1"/>
        <v>0</v>
      </c>
      <c r="F5" s="1"/>
      <c r="G5" s="5" t="str">
        <f>IFERROR(__xludf.DUMMYFUNCTION("""COMPUTED_VALUE"""),"/jtrbrcjl/")</f>
        <v>/jtrbrcjl/</v>
      </c>
      <c r="H5" s="5">
        <f>IFERROR(__xludf.DUMMYFUNCTION("SUM(FILTER(E$2:E$1088,FIND(G5,D$2:D$1088)))"),708594.0)</f>
        <v>708594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" t="s">
        <v>11</v>
      </c>
      <c r="B6" s="5" t="str">
        <f t="shared" si="2"/>
        <v>/</v>
      </c>
      <c r="C6" s="6">
        <f t="shared" si="3"/>
        <v>1</v>
      </c>
      <c r="D6" s="1" t="str">
        <f>IFERROR(__xludf.DUMMYFUNCTION("IF( ISBETWEEN(CODE(LEFT(A6,1)),CODE(""0""),CODE(""9"")), B6 &amp;A6,)"),"")</f>
        <v/>
      </c>
      <c r="E6" s="7">
        <f t="shared" si="1"/>
        <v>0</v>
      </c>
      <c r="F6" s="5"/>
      <c r="G6" s="5" t="str">
        <f>IFERROR(__xludf.DUMMYFUNCTION("""COMPUTED_VALUE"""),"/jtrbrcjl/nmbfwc/")</f>
        <v>/jtrbrcjl/nmbfwc/</v>
      </c>
      <c r="H6" s="5">
        <f>IFERROR(__xludf.DUMMYFUNCTION("SUM(FILTER(E$2:E$1088,FIND(G6,D$2:D$1088)))"),499010.0)</f>
        <v>499010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" t="s">
        <v>12</v>
      </c>
      <c r="B7" s="5" t="str">
        <f t="shared" si="2"/>
        <v>/</v>
      </c>
      <c r="C7" s="6">
        <f t="shared" si="3"/>
        <v>1</v>
      </c>
      <c r="D7" s="1" t="str">
        <f>IFERROR(__xludf.DUMMYFUNCTION("IF( ISBETWEEN(CODE(LEFT(A7,1)),CODE(""0""),CODE(""9"")), B7 &amp;A7,)"),"")</f>
        <v/>
      </c>
      <c r="E7" s="7">
        <f t="shared" si="1"/>
        <v>0</v>
      </c>
      <c r="F7" s="5"/>
      <c r="G7" s="5" t="str">
        <f>IFERROR(__xludf.DUMMYFUNCTION("""COMPUTED_VALUE"""),"/jtrbrcjl/whqb/")</f>
        <v>/jtrbrcjl/whqb/</v>
      </c>
      <c r="H7" s="5">
        <f>IFERROR(__xludf.DUMMYFUNCTION("SUM(FILTER(E$2:E$1088,FIND(G7,D$2:D$1088)))"),209584.0)</f>
        <v>209584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" t="s">
        <v>13</v>
      </c>
      <c r="B8" s="5" t="str">
        <f t="shared" si="2"/>
        <v>/</v>
      </c>
      <c r="C8" s="6">
        <f t="shared" si="3"/>
        <v>1</v>
      </c>
      <c r="D8" s="1" t="str">
        <f>IFERROR(__xludf.DUMMYFUNCTION("IF( ISBETWEEN(CODE(LEFT(A8,1)),CODE(""0""),CODE(""9"")), B8 &amp;A8,)"),"")</f>
        <v/>
      </c>
      <c r="E8" s="7">
        <f t="shared" si="1"/>
        <v>0</v>
      </c>
      <c r="F8" s="5"/>
      <c r="G8" s="5" t="str">
        <f>IFERROR(__xludf.DUMMYFUNCTION("""COMPUTED_VALUE"""),"/lcgv/")</f>
        <v>/lcgv/</v>
      </c>
      <c r="H8" s="5">
        <f>IFERROR(__xludf.DUMMYFUNCTION("SUM(FILTER(E$2:E$1088,FIND(G8,D$2:D$1088)))"),1.6713342E7)</f>
        <v>16713342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" t="s">
        <v>14</v>
      </c>
      <c r="B9" s="5" t="str">
        <f t="shared" si="2"/>
        <v>/</v>
      </c>
      <c r="C9" s="6">
        <f t="shared" si="3"/>
        <v>1</v>
      </c>
      <c r="D9" s="1" t="str">
        <f>IFERROR(__xludf.DUMMYFUNCTION("IF( ISBETWEEN(CODE(LEFT(A9,1)),CODE(""0""),CODE(""9"")), B9 &amp;A9,)"),"")</f>
        <v/>
      </c>
      <c r="E9" s="7">
        <f t="shared" si="1"/>
        <v>0</v>
      </c>
      <c r="F9" s="5"/>
      <c r="G9" s="5" t="str">
        <f>IFERROR(__xludf.DUMMYFUNCTION("""COMPUTED_VALUE"""),"/lcgv/cthtlwds/")</f>
        <v>/lcgv/cthtlwds/</v>
      </c>
      <c r="H9" s="5">
        <f>IFERROR(__xludf.DUMMYFUNCTION("SUM(FILTER(E$2:E$1088,FIND(G9,D$2:D$1088)))"),1379420.0)</f>
        <v>1379420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" t="s">
        <v>15</v>
      </c>
      <c r="B10" s="5" t="str">
        <f t="shared" si="2"/>
        <v>/fwbjchs/</v>
      </c>
      <c r="C10" s="6" t="str">
        <f t="shared" si="3"/>
        <v>17</v>
      </c>
      <c r="D10" s="1" t="str">
        <f>IFERROR(__xludf.DUMMYFUNCTION("IF( ISBETWEEN(CODE(LEFT(A10,1)),CODE(""0""),CODE(""9"")), B10 &amp;A10,)"),"")</f>
        <v/>
      </c>
      <c r="E10" s="7">
        <f t="shared" si="1"/>
        <v>0</v>
      </c>
      <c r="F10" s="5"/>
      <c r="G10" s="5" t="str">
        <f>IFERROR(__xludf.DUMMYFUNCTION("""COMPUTED_VALUE"""),"/lcgv/cthtlwds/dghvw/")</f>
        <v>/lcgv/cthtlwds/dghvw/</v>
      </c>
      <c r="H10" s="5">
        <f>IFERROR(__xludf.DUMMYFUNCTION("SUM(FILTER(E$2:E$1088,FIND(G10,D$2:D$1088)))"),107090.0)</f>
        <v>107090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" t="s">
        <v>8</v>
      </c>
      <c r="B11" s="5" t="str">
        <f t="shared" si="2"/>
        <v>/fwbjchs/</v>
      </c>
      <c r="C11" s="6" t="str">
        <f t="shared" si="3"/>
        <v>17</v>
      </c>
      <c r="D11" s="1" t="str">
        <f>IFERROR(__xludf.DUMMYFUNCTION("IF( ISBETWEEN(CODE(LEFT(A11,1)),CODE(""0""),CODE(""9"")), B11 &amp;A11,)"),"")</f>
        <v/>
      </c>
      <c r="E11" s="7">
        <f t="shared" si="1"/>
        <v>0</v>
      </c>
      <c r="F11" s="5"/>
      <c r="G11" s="5" t="str">
        <f>IFERROR(__xludf.DUMMYFUNCTION("""COMPUTED_VALUE"""),"/lcgv/cthtlwds/tfwgg/")</f>
        <v>/lcgv/cthtlwds/tfwgg/</v>
      </c>
      <c r="H11" s="5">
        <f>IFERROR(__xludf.DUMMYFUNCTION("SUM(FILTER(E$2:E$1088,FIND(G11,D$2:D$1088)))"),1272330.0)</f>
        <v>1272330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" t="s">
        <v>16</v>
      </c>
      <c r="B12" s="5" t="str">
        <f t="shared" si="2"/>
        <v>/fwbjchs/</v>
      </c>
      <c r="C12" s="6" t="str">
        <f t="shared" si="3"/>
        <v>17</v>
      </c>
      <c r="D12" s="1" t="str">
        <f>IFERROR(__xludf.DUMMYFUNCTION("IF( ISBETWEEN(CODE(LEFT(A12,1)),CODE(""0""),CODE(""9"")), B12 &amp;A12,)"),"/fwbjchs/154619 wqdlv.mdw")</f>
        <v>/fwbjchs/154619 wqdlv.mdw</v>
      </c>
      <c r="E12" s="7">
        <f t="shared" si="1"/>
        <v>154619</v>
      </c>
      <c r="F12" s="5"/>
      <c r="G12" s="5" t="str">
        <f>IFERROR(__xludf.DUMMYFUNCTION("""COMPUTED_VALUE"""),"/lcgv/cthtlwds/tfwgg/ddnfmsjc/")</f>
        <v>/lcgv/cthtlwds/tfwgg/ddnfmsjc/</v>
      </c>
      <c r="H12" s="5">
        <f>IFERROR(__xludf.DUMMYFUNCTION("SUM(FILTER(E$2:E$1088,FIND(G12,D$2:D$1088)))"),256164.0)</f>
        <v>256164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" t="s">
        <v>17</v>
      </c>
      <c r="B13" s="5" t="str">
        <f t="shared" si="2"/>
        <v>/fwbjchs/</v>
      </c>
      <c r="C13" s="6" t="str">
        <f t="shared" si="3"/>
        <v>17</v>
      </c>
      <c r="D13" s="1" t="str">
        <f>IFERROR(__xludf.DUMMYFUNCTION("IF( ISBETWEEN(CODE(LEFT(A13,1)),CODE(""0""),CODE(""9"")), B13 &amp;A13,)"),"/fwbjchs/21648 wvbnz")</f>
        <v>/fwbjchs/21648 wvbnz</v>
      </c>
      <c r="E13" s="7">
        <f t="shared" si="1"/>
        <v>21648</v>
      </c>
      <c r="F13" s="5"/>
      <c r="G13" s="5" t="str">
        <f>IFERROR(__xludf.DUMMYFUNCTION("""COMPUTED_VALUE"""),"/lcgv/cthtlwds/tfwgg/ddnfmsjc/hwmcsdvt/")</f>
        <v>/lcgv/cthtlwds/tfwgg/ddnfmsjc/hwmcsdvt/</v>
      </c>
      <c r="H13" s="5">
        <f>IFERROR(__xludf.DUMMYFUNCTION("SUM(FILTER(E$2:E$1088,FIND(G13,D$2:D$1088)))"),208912.0)</f>
        <v>208912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" t="s">
        <v>18</v>
      </c>
      <c r="B14" s="5" t="str">
        <f t="shared" si="2"/>
        <v>/</v>
      </c>
      <c r="C14" s="6" t="str">
        <f t="shared" si="3"/>
        <v>1</v>
      </c>
      <c r="D14" s="1" t="str">
        <f>IFERROR(__xludf.DUMMYFUNCTION("IF( ISBETWEEN(CODE(LEFT(A14,1)),CODE(""0""),CODE(""9"")), B14 &amp;A14,)"),"")</f>
        <v/>
      </c>
      <c r="E14" s="7">
        <f t="shared" si="1"/>
        <v>0</v>
      </c>
      <c r="F14" s="10"/>
      <c r="G14" s="5" t="str">
        <f>IFERROR(__xludf.DUMMYFUNCTION("""COMPUTED_VALUE"""),"/lcgv/cthtlwds/tfwgg/ddnfmsjc/lcgv/")</f>
        <v>/lcgv/cthtlwds/tfwgg/ddnfmsjc/lcgv/</v>
      </c>
      <c r="H14" s="5">
        <f>IFERROR(__xludf.DUMMYFUNCTION("SUM(FILTER(E$2:E$1088,FIND(G14,D$2:D$1088)))"),47252.0)</f>
        <v>47252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" t="s">
        <v>19</v>
      </c>
      <c r="B15" s="5" t="str">
        <f t="shared" si="2"/>
        <v>/hmnpr/</v>
      </c>
      <c r="C15" s="6" t="str">
        <f t="shared" si="3"/>
        <v>15</v>
      </c>
      <c r="D15" s="1" t="str">
        <f>IFERROR(__xludf.DUMMYFUNCTION("IF( ISBETWEEN(CODE(LEFT(A15,1)),CODE(""0""),CODE(""9"")), B15 &amp;A15,)"),"")</f>
        <v/>
      </c>
      <c r="E15" s="7">
        <f t="shared" si="1"/>
        <v>0</v>
      </c>
      <c r="F15" s="10"/>
      <c r="G15" s="5" t="str">
        <f>IFERROR(__xludf.DUMMYFUNCTION("""COMPUTED_VALUE"""),"/lcgv/cthtlwds/tfwgg/gng/")</f>
        <v>/lcgv/cthtlwds/tfwgg/gng/</v>
      </c>
      <c r="H15" s="5">
        <f>IFERROR(__xludf.DUMMYFUNCTION("SUM(FILTER(E$2:E$1088,FIND(G15,D$2:D$1088)))"),44313.0)</f>
        <v>44313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" t="s">
        <v>8</v>
      </c>
      <c r="B16" s="5" t="str">
        <f t="shared" si="2"/>
        <v>/hmnpr/</v>
      </c>
      <c r="C16" s="6" t="str">
        <f t="shared" si="3"/>
        <v>15</v>
      </c>
      <c r="D16" s="1" t="str">
        <f>IFERROR(__xludf.DUMMYFUNCTION("IF( ISBETWEEN(CODE(LEFT(A16,1)),CODE(""0""),CODE(""9"")), B16 &amp;A16,)"),"")</f>
        <v/>
      </c>
      <c r="E16" s="7">
        <f t="shared" si="1"/>
        <v>0</v>
      </c>
      <c r="F16" s="5"/>
      <c r="G16" s="5" t="str">
        <f>IFERROR(__xludf.DUMMYFUNCTION("""COMPUTED_VALUE"""),"/lcgv/cthtlwds/tfwgg/lcgv/")</f>
        <v>/lcgv/cthtlwds/tfwgg/lcgv/</v>
      </c>
      <c r="H16" s="5">
        <f>IFERROR(__xludf.DUMMYFUNCTION("SUM(FILTER(E$2:E$1088,FIND(G16,D$2:D$1088)))"),182616.0)</f>
        <v>182616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" t="s">
        <v>20</v>
      </c>
      <c r="B17" s="5" t="str">
        <f t="shared" si="2"/>
        <v>/hmnpr/</v>
      </c>
      <c r="C17" s="6" t="str">
        <f t="shared" si="3"/>
        <v>15</v>
      </c>
      <c r="D17" s="1" t="str">
        <f>IFERROR(__xludf.DUMMYFUNCTION("IF( ISBETWEEN(CODE(LEFT(A17,1)),CODE(""0""),CODE(""9"")), B17 &amp;A17,)"),"/hmnpr/178623 rftqqsrp.bfm")</f>
        <v>/hmnpr/178623 rftqqsrp.bfm</v>
      </c>
      <c r="E17" s="7">
        <f t="shared" si="1"/>
        <v>178623</v>
      </c>
      <c r="F17" s="5"/>
      <c r="G17" s="5" t="str">
        <f>IFERROR(__xludf.DUMMYFUNCTION("""COMPUTED_VALUE"""),"/lcgv/cthtlwds/tfwgg/svvz/")</f>
        <v>/lcgv/cthtlwds/tfwgg/svvz/</v>
      </c>
      <c r="H17" s="5">
        <f>IFERROR(__xludf.DUMMYFUNCTION("SUM(FILTER(E$2:E$1088,FIND(G17,D$2:D$1088)))"),120895.0)</f>
        <v>120895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" t="s">
        <v>18</v>
      </c>
      <c r="B18" s="5" t="str">
        <f t="shared" si="2"/>
        <v>/</v>
      </c>
      <c r="C18" s="6" t="str">
        <f t="shared" si="3"/>
        <v>1</v>
      </c>
      <c r="D18" s="1" t="str">
        <f>IFERROR(__xludf.DUMMYFUNCTION("IF( ISBETWEEN(CODE(LEFT(A18,1)),CODE(""0""),CODE(""9"")), B18 &amp;A18,)"),"")</f>
        <v/>
      </c>
      <c r="E18" s="7">
        <f t="shared" si="1"/>
        <v>0</v>
      </c>
      <c r="F18" s="5"/>
      <c r="G18" s="5" t="str">
        <f>IFERROR(__xludf.DUMMYFUNCTION("""COMPUTED_VALUE"""),"/lcgv/grldv/")</f>
        <v>/lcgv/grldv/</v>
      </c>
      <c r="H18" s="5">
        <f>IFERROR(__xludf.DUMMYFUNCTION("SUM(FILTER(E$2:E$1088,FIND(G18,D$2:D$1088)))"),399727.0)</f>
        <v>399727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" t="s">
        <v>21</v>
      </c>
      <c r="B19" s="5" t="str">
        <f t="shared" si="2"/>
        <v>/jtrbrcjl/</v>
      </c>
      <c r="C19" s="6" t="str">
        <f t="shared" si="3"/>
        <v>18</v>
      </c>
      <c r="D19" s="1" t="str">
        <f>IFERROR(__xludf.DUMMYFUNCTION("IF( ISBETWEEN(CODE(LEFT(A19,1)),CODE(""0""),CODE(""9"")), B19 &amp;A19,)"),"")</f>
        <v/>
      </c>
      <c r="E19" s="7">
        <f t="shared" si="1"/>
        <v>0</v>
      </c>
      <c r="F19" s="5"/>
      <c r="G19" s="5" t="str">
        <f>IFERROR(__xludf.DUMMYFUNCTION("""COMPUTED_VALUE"""),"/lcgv/grldv/wqdlv/")</f>
        <v>/lcgv/grldv/wqdlv/</v>
      </c>
      <c r="H19" s="5">
        <f>IFERROR(__xludf.DUMMYFUNCTION("SUM(FILTER(E$2:E$1088,FIND(G19,D$2:D$1088)))"),253966.0)</f>
        <v>253966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" t="s">
        <v>8</v>
      </c>
      <c r="B20" s="5" t="str">
        <f t="shared" si="2"/>
        <v>/jtrbrcjl/</v>
      </c>
      <c r="C20" s="6" t="str">
        <f t="shared" si="3"/>
        <v>18</v>
      </c>
      <c r="D20" s="1" t="str">
        <f>IFERROR(__xludf.DUMMYFUNCTION("IF( ISBETWEEN(CODE(LEFT(A20,1)),CODE(""0""),CODE(""9"")), B20 &amp;A20,)"),"")</f>
        <v/>
      </c>
      <c r="E20" s="7">
        <f t="shared" si="1"/>
        <v>0</v>
      </c>
      <c r="F20" s="5"/>
      <c r="G20" s="5" t="str">
        <f>IFERROR(__xludf.DUMMYFUNCTION("""COMPUTED_VALUE"""),"/lcgv/lnztfr/")</f>
        <v>/lcgv/lnztfr/</v>
      </c>
      <c r="H20" s="5">
        <f>IFERROR(__xludf.DUMMYFUNCTION("SUM(FILTER(E$2:E$1088,FIND(G20,D$2:D$1088)))"),468469.0)</f>
        <v>468469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" t="s">
        <v>22</v>
      </c>
      <c r="B21" s="5" t="str">
        <f t="shared" si="2"/>
        <v>/jtrbrcjl/</v>
      </c>
      <c r="C21" s="6" t="str">
        <f t="shared" si="3"/>
        <v>18</v>
      </c>
      <c r="D21" s="1" t="str">
        <f>IFERROR(__xludf.DUMMYFUNCTION("IF( ISBETWEEN(CODE(LEFT(A21,1)),CODE(""0""),CODE(""9"")), B21 &amp;A21,)"),"")</f>
        <v/>
      </c>
      <c r="E21" s="7">
        <f t="shared" si="1"/>
        <v>0</v>
      </c>
      <c r="F21" s="5"/>
      <c r="G21" s="5" t="str">
        <f>IFERROR(__xludf.DUMMYFUNCTION("""COMPUTED_VALUE"""),"/lcgv/vwhf/")</f>
        <v>/lcgv/vwhf/</v>
      </c>
      <c r="H21" s="5">
        <f>IFERROR(__xludf.DUMMYFUNCTION("SUM(FILTER(E$2:E$1088,FIND(G21,D$2:D$1088)))"),3543702.0)</f>
        <v>3543702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" t="s">
        <v>23</v>
      </c>
      <c r="B22" s="5" t="str">
        <f t="shared" si="2"/>
        <v>/jtrbrcjl/</v>
      </c>
      <c r="C22" s="6" t="str">
        <f t="shared" si="3"/>
        <v>18</v>
      </c>
      <c r="D22" s="1" t="str">
        <f>IFERROR(__xludf.DUMMYFUNCTION("IF( ISBETWEEN(CODE(LEFT(A22,1)),CODE(""0""),CODE(""9"")), B22 &amp;A22,)"),"")</f>
        <v/>
      </c>
      <c r="E22" s="7">
        <f t="shared" si="1"/>
        <v>0</v>
      </c>
      <c r="F22" s="5"/>
      <c r="G22" s="5" t="str">
        <f>IFERROR(__xludf.DUMMYFUNCTION("""COMPUTED_VALUE"""),"/lcgv/vwhf/bgtgqzz/")</f>
        <v>/lcgv/vwhf/bgtgqzz/</v>
      </c>
      <c r="H22" s="5">
        <f>IFERROR(__xludf.DUMMYFUNCTION("SUM(FILTER(E$2:E$1088,FIND(G22,D$2:D$1088)))"),1357349.0)</f>
        <v>1357349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" t="s">
        <v>24</v>
      </c>
      <c r="B23" s="5" t="str">
        <f t="shared" si="2"/>
        <v>/jtrbrcjl/nmbfwc/</v>
      </c>
      <c r="C23" s="6" t="str">
        <f t="shared" si="3"/>
        <v>186</v>
      </c>
      <c r="D23" s="1" t="str">
        <f>IFERROR(__xludf.DUMMYFUNCTION("IF( ISBETWEEN(CODE(LEFT(A23,1)),CODE(""0""),CODE(""9"")), B23 &amp;A23,)"),"")</f>
        <v/>
      </c>
      <c r="E23" s="7">
        <f t="shared" si="1"/>
        <v>0</v>
      </c>
      <c r="F23" s="5"/>
      <c r="G23" s="5" t="str">
        <f>IFERROR(__xludf.DUMMYFUNCTION("""COMPUTED_VALUE"""),"/lcgv/vwhf/bgtgqzz/dzpjg/")</f>
        <v>/lcgv/vwhf/bgtgqzz/dzpjg/</v>
      </c>
      <c r="H23" s="5">
        <f>IFERROR(__xludf.DUMMYFUNCTION("SUM(FILTER(E$2:E$1088,FIND(G23,D$2:D$1088)))"),696077.0)</f>
        <v>696077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" t="s">
        <v>8</v>
      </c>
      <c r="B24" s="5" t="str">
        <f t="shared" si="2"/>
        <v>/jtrbrcjl/nmbfwc/</v>
      </c>
      <c r="C24" s="6" t="str">
        <f t="shared" si="3"/>
        <v>186</v>
      </c>
      <c r="D24" s="1" t="str">
        <f>IFERROR(__xludf.DUMMYFUNCTION("IF( ISBETWEEN(CODE(LEFT(A24,1)),CODE(""0""),CODE(""9"")), B24 &amp;A24,)"),"")</f>
        <v/>
      </c>
      <c r="E24" s="7">
        <f t="shared" si="1"/>
        <v>0</v>
      </c>
      <c r="F24" s="5"/>
      <c r="G24" s="5" t="str">
        <f>IFERROR(__xludf.DUMMYFUNCTION("""COMPUTED_VALUE"""),"/lcgv/vwhf/bgtgqzz/smhhzq/")</f>
        <v>/lcgv/vwhf/bgtgqzz/smhhzq/</v>
      </c>
      <c r="H24" s="5">
        <f>IFERROR(__xludf.DUMMYFUNCTION("SUM(FILTER(E$2:E$1088,FIND(G24,D$2:D$1088)))"),137259.0)</f>
        <v>137259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" t="s">
        <v>25</v>
      </c>
      <c r="B25" s="5" t="str">
        <f t="shared" si="2"/>
        <v>/jtrbrcjl/nmbfwc/</v>
      </c>
      <c r="C25" s="6" t="str">
        <f t="shared" si="3"/>
        <v>186</v>
      </c>
      <c r="D25" s="1" t="str">
        <f>IFERROR(__xludf.DUMMYFUNCTION("IF( ISBETWEEN(CODE(LEFT(A25,1)),CODE(""0""),CODE(""9"")), B25 &amp;A25,)"),"/jtrbrcjl/nmbfwc/242645 lcgv")</f>
        <v>/jtrbrcjl/nmbfwc/242645 lcgv</v>
      </c>
      <c r="E25" s="7">
        <f t="shared" si="1"/>
        <v>242645</v>
      </c>
      <c r="F25" s="5"/>
      <c r="G25" s="5" t="str">
        <f>IFERROR(__xludf.DUMMYFUNCTION("""COMPUTED_VALUE"""),"/lcgv/vwhf/fcwzw/")</f>
        <v>/lcgv/vwhf/fcwzw/</v>
      </c>
      <c r="H25" s="5">
        <f>IFERROR(__xludf.DUMMYFUNCTION("SUM(FILTER(E$2:E$1088,FIND(G25,D$2:D$1088)))"),59717.0)</f>
        <v>59717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" t="s">
        <v>26</v>
      </c>
      <c r="B26" s="5" t="str">
        <f t="shared" si="2"/>
        <v>/jtrbrcjl/nmbfwc/</v>
      </c>
      <c r="C26" s="6" t="str">
        <f t="shared" si="3"/>
        <v>186</v>
      </c>
      <c r="D26" s="1" t="str">
        <f>IFERROR(__xludf.DUMMYFUNCTION("IF( ISBETWEEN(CODE(LEFT(A26,1)),CODE(""0""),CODE(""9"")), B26 &amp;A26,)"),"/jtrbrcjl/nmbfwc/256365 wdzw.drg")</f>
        <v>/jtrbrcjl/nmbfwc/256365 wdzw.drg</v>
      </c>
      <c r="E26" s="7">
        <f t="shared" si="1"/>
        <v>256365</v>
      </c>
      <c r="F26" s="5"/>
      <c r="G26" s="5" t="str">
        <f>IFERROR(__xludf.DUMMYFUNCTION("""COMPUTED_VALUE"""),"/lcgv/vwhf/lcgv/")</f>
        <v>/lcgv/vwhf/lcgv/</v>
      </c>
      <c r="H26" s="5">
        <f>IFERROR(__xludf.DUMMYFUNCTION("SUM(FILTER(E$2:E$1088,FIND(G26,D$2:D$1088)))"),746860.0)</f>
        <v>746860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 t="s">
        <v>18</v>
      </c>
      <c r="B27" s="5" t="str">
        <f t="shared" si="2"/>
        <v>/jtrbrcjl/</v>
      </c>
      <c r="C27" s="6" t="str">
        <f t="shared" si="3"/>
        <v>18</v>
      </c>
      <c r="D27" s="1" t="str">
        <f>IFERROR(__xludf.DUMMYFUNCTION("IF( ISBETWEEN(CODE(LEFT(A27,1)),CODE(""0""),CODE(""9"")), B27 &amp;A27,)"),"")</f>
        <v/>
      </c>
      <c r="E27" s="7">
        <f t="shared" si="1"/>
        <v>0</v>
      </c>
      <c r="F27" s="5"/>
      <c r="G27" s="5" t="str">
        <f>IFERROR(__xludf.DUMMYFUNCTION("""COMPUTED_VALUE"""),"/lcgv/vwhf/mrlvtb/")</f>
        <v>/lcgv/vwhf/mrlvtb/</v>
      </c>
      <c r="H27" s="5">
        <f>IFERROR(__xludf.DUMMYFUNCTION("SUM(FILTER(E$2:E$1088,FIND(G27,D$2:D$1088)))"),40003.0)</f>
        <v>40003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 t="s">
        <v>27</v>
      </c>
      <c r="B28" s="5" t="str">
        <f t="shared" si="2"/>
        <v>/jtrbrcjl/whqb/</v>
      </c>
      <c r="C28" s="6" t="str">
        <f t="shared" si="3"/>
        <v>184</v>
      </c>
      <c r="D28" s="1" t="str">
        <f>IFERROR(__xludf.DUMMYFUNCTION("IF( ISBETWEEN(CODE(LEFT(A28,1)),CODE(""0""),CODE(""9"")), B28 &amp;A28,)"),"")</f>
        <v/>
      </c>
      <c r="E28" s="7">
        <f t="shared" si="1"/>
        <v>0</v>
      </c>
      <c r="F28" s="5"/>
      <c r="G28" s="5" t="str">
        <f>IFERROR(__xludf.DUMMYFUNCTION("""COMPUTED_VALUE"""),"/lcgv/vwhf/wszvqd/")</f>
        <v>/lcgv/vwhf/wszvqd/</v>
      </c>
      <c r="H28" s="5">
        <f>IFERROR(__xludf.DUMMYFUNCTION("SUM(FILTER(E$2:E$1088,FIND(G28,D$2:D$1088)))"),1223639.0)</f>
        <v>1223639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 t="s">
        <v>8</v>
      </c>
      <c r="B29" s="5" t="str">
        <f t="shared" si="2"/>
        <v>/jtrbrcjl/whqb/</v>
      </c>
      <c r="C29" s="6" t="str">
        <f t="shared" si="3"/>
        <v>184</v>
      </c>
      <c r="D29" s="1" t="str">
        <f>IFERROR(__xludf.DUMMYFUNCTION("IF( ISBETWEEN(CODE(LEFT(A29,1)),CODE(""0""),CODE(""9"")), B29 &amp;A29,)"),"")</f>
        <v/>
      </c>
      <c r="E29" s="7">
        <f t="shared" si="1"/>
        <v>0</v>
      </c>
      <c r="F29" s="5"/>
      <c r="G29" s="5" t="str">
        <f>IFERROR(__xludf.DUMMYFUNCTION("""COMPUTED_VALUE"""),"/lcgv/vwhf/wszvqd/bhhtbv/")</f>
        <v>/lcgv/vwhf/wszvqd/bhhtbv/</v>
      </c>
      <c r="H29" s="5">
        <f>IFERROR(__xludf.DUMMYFUNCTION("SUM(FILTER(E$2:E$1088,FIND(G29,D$2:D$1088)))"),588698.0)</f>
        <v>588698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 t="s">
        <v>28</v>
      </c>
      <c r="B30" s="5" t="str">
        <f t="shared" si="2"/>
        <v>/jtrbrcjl/whqb/</v>
      </c>
      <c r="C30" s="6" t="str">
        <f t="shared" si="3"/>
        <v>184</v>
      </c>
      <c r="D30" s="1" t="str">
        <f>IFERROR(__xludf.DUMMYFUNCTION("IF( ISBETWEEN(CODE(LEFT(A30,1)),CODE(""0""),CODE(""9"")), B30 &amp;A30,)"),"/jtrbrcjl/whqb/161522 mrqgpv.gsm")</f>
        <v>/jtrbrcjl/whqb/161522 mrqgpv.gsm</v>
      </c>
      <c r="E30" s="7">
        <f t="shared" si="1"/>
        <v>161522</v>
      </c>
      <c r="F30" s="5"/>
      <c r="G30" s="5" t="str">
        <f>IFERROR(__xludf.DUMMYFUNCTION("""COMPUTED_VALUE"""),"/lcgv/vwhf/wszvqd/bhhtbv/fbh/")</f>
        <v>/lcgv/vwhf/wszvqd/bhhtbv/fbh/</v>
      </c>
      <c r="H30" s="5">
        <f>IFERROR(__xludf.DUMMYFUNCTION("SUM(FILTER(E$2:E$1088,FIND(G30,D$2:D$1088)))"),256295.0)</f>
        <v>256295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 t="s">
        <v>29</v>
      </c>
      <c r="B31" s="5" t="str">
        <f t="shared" si="2"/>
        <v>/jtrbrcjl/whqb/</v>
      </c>
      <c r="C31" s="6" t="str">
        <f t="shared" si="3"/>
        <v>184</v>
      </c>
      <c r="D31" s="1" t="str">
        <f>IFERROR(__xludf.DUMMYFUNCTION("IF( ISBETWEEN(CODE(LEFT(A31,1)),CODE(""0""),CODE(""9"")), B31 &amp;A31,)"),"/jtrbrcjl/whqb/48062 vpsgcl.gfh")</f>
        <v>/jtrbrcjl/whqb/48062 vpsgcl.gfh</v>
      </c>
      <c r="E31" s="7">
        <f t="shared" si="1"/>
        <v>48062</v>
      </c>
      <c r="F31" s="5"/>
      <c r="G31" s="5" t="str">
        <f>IFERROR(__xludf.DUMMYFUNCTION("""COMPUTED_VALUE"""),"/lcgv/vwhf/wszvqd/bhhtbv/nmbfwc/")</f>
        <v>/lcgv/vwhf/wszvqd/bhhtbv/nmbfwc/</v>
      </c>
      <c r="H31" s="5">
        <f>IFERROR(__xludf.DUMMYFUNCTION("SUM(FILTER(E$2:E$1088,FIND(G31,D$2:D$1088)))"),83799.0)</f>
        <v>83799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 t="s">
        <v>18</v>
      </c>
      <c r="B32" s="5" t="str">
        <f t="shared" si="2"/>
        <v>/jtrbrcjl/</v>
      </c>
      <c r="C32" s="6" t="str">
        <f t="shared" si="3"/>
        <v>18</v>
      </c>
      <c r="D32" s="1" t="str">
        <f>IFERROR(__xludf.DUMMYFUNCTION("IF( ISBETWEEN(CODE(LEFT(A32,1)),CODE(""0""),CODE(""9"")), B32 &amp;A32,)"),"")</f>
        <v/>
      </c>
      <c r="E32" s="7">
        <f t="shared" si="1"/>
        <v>0</v>
      </c>
      <c r="F32" s="5"/>
      <c r="G32" s="5" t="str">
        <f>IFERROR(__xludf.DUMMYFUNCTION("""COMPUTED_VALUE"""),"/lcgv/vwhf/wszvqd/lcpvwdq/")</f>
        <v>/lcgv/vwhf/wszvqd/lcpvwdq/</v>
      </c>
      <c r="H32" s="5">
        <f>IFERROR(__xludf.DUMMYFUNCTION("SUM(FILTER(E$2:E$1088,FIND(G32,D$2:D$1088)))"),634941.0)</f>
        <v>634941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 t="s">
        <v>18</v>
      </c>
      <c r="B33" s="5" t="str">
        <f t="shared" si="2"/>
        <v>/</v>
      </c>
      <c r="C33" s="6" t="str">
        <f t="shared" si="3"/>
        <v>1</v>
      </c>
      <c r="D33" s="1" t="str">
        <f>IFERROR(__xludf.DUMMYFUNCTION("IF( ISBETWEEN(CODE(LEFT(A33,1)),CODE(""0""),CODE(""9"")), B33 &amp;A33,)"),"")</f>
        <v/>
      </c>
      <c r="E33" s="7">
        <f t="shared" si="1"/>
        <v>0</v>
      </c>
      <c r="F33" s="5"/>
      <c r="G33" s="5" t="str">
        <f>IFERROR(__xludf.DUMMYFUNCTION("""COMPUTED_VALUE"""),"/lcgv/vwhf/wszvqd/lcpvwdq/lwhq/")</f>
        <v>/lcgv/vwhf/wszvqd/lcpvwdq/lwhq/</v>
      </c>
      <c r="H33" s="5">
        <f>IFERROR(__xludf.DUMMYFUNCTION("SUM(FILTER(E$2:E$1088,FIND(G33,D$2:D$1088)))"),398415.0)</f>
        <v>398415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" t="s">
        <v>30</v>
      </c>
      <c r="B34" s="5" t="str">
        <f t="shared" si="2"/>
        <v>/lcgv/</v>
      </c>
      <c r="C34" s="6" t="str">
        <f t="shared" si="3"/>
        <v>14</v>
      </c>
      <c r="D34" s="1" t="str">
        <f>IFERROR(__xludf.DUMMYFUNCTION("IF( ISBETWEEN(CODE(LEFT(A34,1)),CODE(""0""),CODE(""9"")), B34 &amp;A34,)"),"")</f>
        <v/>
      </c>
      <c r="E34" s="7">
        <f t="shared" si="1"/>
        <v>0</v>
      </c>
      <c r="F34" s="5"/>
      <c r="G34" s="5" t="str">
        <f>IFERROR(__xludf.DUMMYFUNCTION("""COMPUTED_VALUE"""),"/lcgv/znmzg/")</f>
        <v>/lcgv/znmzg/</v>
      </c>
      <c r="H34" s="5">
        <f>IFERROR(__xludf.DUMMYFUNCTION("SUM(FILTER(E$2:E$1088,FIND(G34,D$2:D$1088)))"),242260.0)</f>
        <v>242260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 t="s">
        <v>8</v>
      </c>
      <c r="B35" s="5" t="str">
        <f t="shared" si="2"/>
        <v>/lcgv/</v>
      </c>
      <c r="C35" s="6" t="str">
        <f t="shared" si="3"/>
        <v>14</v>
      </c>
      <c r="D35" s="1" t="str">
        <f>IFERROR(__xludf.DUMMYFUNCTION("IF( ISBETWEEN(CODE(LEFT(A35,1)),CODE(""0""),CODE(""9"")), B35 &amp;A35,)"),"")</f>
        <v/>
      </c>
      <c r="E35" s="7">
        <f t="shared" si="1"/>
        <v>0</v>
      </c>
      <c r="F35" s="5"/>
      <c r="G35" s="5" t="str">
        <f>IFERROR(__xludf.DUMMYFUNCTION("""COMPUTED_VALUE"""),"/ldqc/")</f>
        <v>/ldqc/</v>
      </c>
      <c r="H35" s="5">
        <f>IFERROR(__xludf.DUMMYFUNCTION("SUM(FILTER(E$2:E$1088,FIND(G35,D$2:D$1088)))"),3.4474241E7)</f>
        <v>34474241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" t="s">
        <v>31</v>
      </c>
      <c r="B36" s="5" t="str">
        <f t="shared" si="2"/>
        <v>/lcgv/</v>
      </c>
      <c r="C36" s="6" t="str">
        <f t="shared" si="3"/>
        <v>14</v>
      </c>
      <c r="D36" s="1" t="str">
        <f>IFERROR(__xludf.DUMMYFUNCTION("IF( ISBETWEEN(CODE(LEFT(A36,1)),CODE(""0""),CODE(""9"")), B36 &amp;A36,)"),"")</f>
        <v/>
      </c>
      <c r="E36" s="7">
        <f t="shared" si="1"/>
        <v>0</v>
      </c>
      <c r="F36" s="5"/>
      <c r="G36" s="5" t="str">
        <f>IFERROR(__xludf.DUMMYFUNCTION("""COMPUTED_VALUE"""),"/ldqc/dnzfqzwv/")</f>
        <v>/ldqc/dnzfqzwv/</v>
      </c>
      <c r="H36" s="5">
        <f>IFERROR(__xludf.DUMMYFUNCTION("SUM(FILTER(E$2:E$1088,FIND(G36,D$2:D$1088)))"),700472.0)</f>
        <v>700472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" t="s">
        <v>32</v>
      </c>
      <c r="B37" s="5" t="str">
        <f t="shared" si="2"/>
        <v>/lcgv/</v>
      </c>
      <c r="C37" s="6" t="str">
        <f t="shared" si="3"/>
        <v>14</v>
      </c>
      <c r="D37" s="1" t="str">
        <f>IFERROR(__xludf.DUMMYFUNCTION("IF( ISBETWEEN(CODE(LEFT(A37,1)),CODE(""0""),CODE(""9"")), B37 &amp;A37,)"),"")</f>
        <v/>
      </c>
      <c r="E37" s="7">
        <f t="shared" si="1"/>
        <v>0</v>
      </c>
      <c r="F37" s="5"/>
      <c r="G37" s="5" t="str">
        <f>IFERROR(__xludf.DUMMYFUNCTION("""COMPUTED_VALUE"""),"/ldqc/dnzfqzwv/tqv/")</f>
        <v>/ldqc/dnzfqzwv/tqv/</v>
      </c>
      <c r="H37" s="5">
        <f>IFERROR(__xludf.DUMMYFUNCTION("SUM(FILTER(E$2:E$1088,FIND(G37,D$2:D$1088)))"),700472.0)</f>
        <v>700472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 t="s">
        <v>33</v>
      </c>
      <c r="B38" s="5" t="str">
        <f t="shared" si="2"/>
        <v>/lcgv/</v>
      </c>
      <c r="C38" s="6" t="str">
        <f t="shared" si="3"/>
        <v>14</v>
      </c>
      <c r="D38" s="1" t="str">
        <f>IFERROR(__xludf.DUMMYFUNCTION("IF( ISBETWEEN(CODE(LEFT(A38,1)),CODE(""0""),CODE(""9"")), B38 &amp;A38,)"),"")</f>
        <v/>
      </c>
      <c r="E38" s="7">
        <f t="shared" si="1"/>
        <v>0</v>
      </c>
      <c r="F38" s="5"/>
      <c r="G38" s="5" t="str">
        <f>IFERROR(__xludf.DUMMYFUNCTION("""COMPUTED_VALUE"""),"/ldqc/dvshtm/")</f>
        <v>/ldqc/dvshtm/</v>
      </c>
      <c r="H38" s="5">
        <f>IFERROR(__xludf.DUMMYFUNCTION("SUM(FILTER(E$2:E$1088,FIND(G38,D$2:D$1088)))"),458760.0)</f>
        <v>458760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 t="s">
        <v>34</v>
      </c>
      <c r="B39" s="5" t="str">
        <f t="shared" si="2"/>
        <v>/lcgv/</v>
      </c>
      <c r="C39" s="6" t="str">
        <f t="shared" si="3"/>
        <v>14</v>
      </c>
      <c r="D39" s="1" t="str">
        <f>IFERROR(__xludf.DUMMYFUNCTION("IF( ISBETWEEN(CODE(LEFT(A39,1)),CODE(""0""),CODE(""9"")), B39 &amp;A39,)"),"")</f>
        <v/>
      </c>
      <c r="E39" s="7">
        <f t="shared" si="1"/>
        <v>0</v>
      </c>
      <c r="F39" s="5"/>
      <c r="G39" s="5" t="str">
        <f>IFERROR(__xludf.DUMMYFUNCTION("""COMPUTED_VALUE"""),"/ldqc/dvshtm/lcgv/")</f>
        <v>/ldqc/dvshtm/lcgv/</v>
      </c>
      <c r="H39" s="5">
        <f>IFERROR(__xludf.DUMMYFUNCTION("SUM(FILTER(E$2:E$1088,FIND(G39,D$2:D$1088)))"),82949.0)</f>
        <v>82949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 t="s">
        <v>35</v>
      </c>
      <c r="B40" s="5" t="str">
        <f t="shared" si="2"/>
        <v>/lcgv/</v>
      </c>
      <c r="C40" s="6" t="str">
        <f t="shared" si="3"/>
        <v>14</v>
      </c>
      <c r="D40" s="1" t="str">
        <f>IFERROR(__xludf.DUMMYFUNCTION("IF( ISBETWEEN(CODE(LEFT(A40,1)),CODE(""0""),CODE(""9"")), B40 &amp;A40,)"),"")</f>
        <v/>
      </c>
      <c r="E40" s="7">
        <f t="shared" si="1"/>
        <v>0</v>
      </c>
      <c r="F40" s="5"/>
      <c r="G40" s="5" t="str">
        <f>IFERROR(__xludf.DUMMYFUNCTION("""COMPUTED_VALUE"""),"/ldqc/dvshtm/qdmmpq/")</f>
        <v>/ldqc/dvshtm/qdmmpq/</v>
      </c>
      <c r="H40" s="5">
        <f>IFERROR(__xludf.DUMMYFUNCTION("SUM(FILTER(E$2:E$1088,FIND(G40,D$2:D$1088)))"),279044.0)</f>
        <v>279044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" t="s">
        <v>36</v>
      </c>
      <c r="B41" s="5" t="str">
        <f t="shared" si="2"/>
        <v>/lcgv/cthtlwds/</v>
      </c>
      <c r="C41" s="6" t="str">
        <f t="shared" si="3"/>
        <v>148</v>
      </c>
      <c r="D41" s="1" t="str">
        <f>IFERROR(__xludf.DUMMYFUNCTION("IF( ISBETWEEN(CODE(LEFT(A41,1)),CODE(""0""),CODE(""9"")), B41 &amp;A41,)"),"")</f>
        <v/>
      </c>
      <c r="E41" s="7">
        <f t="shared" si="1"/>
        <v>0</v>
      </c>
      <c r="F41" s="5"/>
      <c r="G41" s="5" t="str">
        <f>IFERROR(__xludf.DUMMYFUNCTION("""COMPUTED_VALUE"""),"/ldqc/dvshtm/qdmmpq/lzgwflt/")</f>
        <v>/ldqc/dvshtm/qdmmpq/lzgwflt/</v>
      </c>
      <c r="H41" s="5">
        <f>IFERROR(__xludf.DUMMYFUNCTION("SUM(FILTER(E$2:E$1088,FIND(G41,D$2:D$1088)))"),148651.0)</f>
        <v>148651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" t="s">
        <v>8</v>
      </c>
      <c r="B42" s="5" t="str">
        <f t="shared" si="2"/>
        <v>/lcgv/cthtlwds/</v>
      </c>
      <c r="C42" s="6" t="str">
        <f t="shared" si="3"/>
        <v>148</v>
      </c>
      <c r="D42" s="1" t="str">
        <f>IFERROR(__xludf.DUMMYFUNCTION("IF( ISBETWEEN(CODE(LEFT(A42,1)),CODE(""0""),CODE(""9"")), B42 &amp;A42,)"),"")</f>
        <v/>
      </c>
      <c r="E42" s="7">
        <f t="shared" si="1"/>
        <v>0</v>
      </c>
      <c r="F42" s="5"/>
      <c r="G42" s="5" t="str">
        <f>IFERROR(__xludf.DUMMYFUNCTION("""COMPUTED_VALUE"""),"/ldqc/dvshtm/qdmmpq/vgrdpbg/")</f>
        <v>/ldqc/dvshtm/qdmmpq/vgrdpbg/</v>
      </c>
      <c r="H42" s="5">
        <f>IFERROR(__xludf.DUMMYFUNCTION("SUM(FILTER(E$2:E$1088,FIND(G42,D$2:D$1088)))"),130393.0)</f>
        <v>130393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" t="s">
        <v>37</v>
      </c>
      <c r="B43" s="5" t="str">
        <f t="shared" si="2"/>
        <v>/lcgv/cthtlwds/</v>
      </c>
      <c r="C43" s="6" t="str">
        <f t="shared" si="3"/>
        <v>148</v>
      </c>
      <c r="D43" s="1" t="str">
        <f>IFERROR(__xludf.DUMMYFUNCTION("IF( ISBETWEEN(CODE(LEFT(A43,1)),CODE(""0""),CODE(""9"")), B43 &amp;A43,)"),"")</f>
        <v/>
      </c>
      <c r="E43" s="7">
        <f t="shared" si="1"/>
        <v>0</v>
      </c>
      <c r="F43" s="5"/>
      <c r="G43" s="5" t="str">
        <f>IFERROR(__xludf.DUMMYFUNCTION("""COMPUTED_VALUE"""),"/ldqc/dvshtm/qdmmpq/vgrdpbg/wqdlv/")</f>
        <v>/ldqc/dvshtm/qdmmpq/vgrdpbg/wqdlv/</v>
      </c>
      <c r="H43" s="5">
        <f>IFERROR(__xludf.DUMMYFUNCTION("SUM(FILTER(E$2:E$1088,FIND(G43,D$2:D$1088)))"),130393.0)</f>
        <v>130393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 t="s">
        <v>38</v>
      </c>
      <c r="B44" s="5" t="str">
        <f t="shared" si="2"/>
        <v>/lcgv/cthtlwds/</v>
      </c>
      <c r="C44" s="6" t="str">
        <f t="shared" si="3"/>
        <v>148</v>
      </c>
      <c r="D44" s="1" t="str">
        <f>IFERROR(__xludf.DUMMYFUNCTION("IF( ISBETWEEN(CODE(LEFT(A44,1)),CODE(""0""),CODE(""9"")), B44 &amp;A44,)"),"")</f>
        <v/>
      </c>
      <c r="E44" s="7">
        <f t="shared" si="1"/>
        <v>0</v>
      </c>
      <c r="F44" s="5"/>
      <c r="G44" s="5" t="str">
        <f>IFERROR(__xludf.DUMMYFUNCTION("""COMPUTED_VALUE"""),"/ldqc/gqb/")</f>
        <v>/ldqc/gqb/</v>
      </c>
      <c r="H44" s="5">
        <f>IFERROR(__xludf.DUMMYFUNCTION("SUM(FILTER(E$2:E$1088,FIND(G44,D$2:D$1088)))"),1343597.0)</f>
        <v>1343597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 t="s">
        <v>39</v>
      </c>
      <c r="B45" s="5" t="str">
        <f t="shared" si="2"/>
        <v>/lcgv/cthtlwds/dghvw/</v>
      </c>
      <c r="C45" s="6" t="str">
        <f t="shared" si="3"/>
        <v>1485</v>
      </c>
      <c r="D45" s="1" t="str">
        <f>IFERROR(__xludf.DUMMYFUNCTION("IF( ISBETWEEN(CODE(LEFT(A45,1)),CODE(""0""),CODE(""9"")), B45 &amp;A45,)"),"")</f>
        <v/>
      </c>
      <c r="E45" s="7">
        <f t="shared" si="1"/>
        <v>0</v>
      </c>
      <c r="F45" s="5"/>
      <c r="G45" s="5" t="str">
        <f>IFERROR(__xludf.DUMMYFUNCTION("""COMPUTED_VALUE"""),"/ldqc/gqb/jtf/")</f>
        <v>/ldqc/gqb/jtf/</v>
      </c>
      <c r="H45" s="5">
        <f>IFERROR(__xludf.DUMMYFUNCTION("SUM(FILTER(E$2:E$1088,FIND(G45,D$2:D$1088)))"),337721.0)</f>
        <v>337721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 t="s">
        <v>8</v>
      </c>
      <c r="B46" s="5" t="str">
        <f t="shared" si="2"/>
        <v>/lcgv/cthtlwds/dghvw/</v>
      </c>
      <c r="C46" s="6" t="str">
        <f t="shared" si="3"/>
        <v>1485</v>
      </c>
      <c r="D46" s="1" t="str">
        <f>IFERROR(__xludf.DUMMYFUNCTION("IF( ISBETWEEN(CODE(LEFT(A46,1)),CODE(""0""),CODE(""9"")), B46 &amp;A46,)"),"")</f>
        <v/>
      </c>
      <c r="E46" s="7">
        <f t="shared" si="1"/>
        <v>0</v>
      </c>
      <c r="F46" s="5"/>
      <c r="G46" s="5" t="str">
        <f>IFERROR(__xludf.DUMMYFUNCTION("""COMPUTED_VALUE"""),"/ldqc/gqb/lvwpqs/")</f>
        <v>/ldqc/gqb/lvwpqs/</v>
      </c>
      <c r="H46" s="5">
        <f>IFERROR(__xludf.DUMMYFUNCTION("SUM(FILTER(E$2:E$1088,FIND(G46,D$2:D$1088)))"),436217.0)</f>
        <v>436217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 t="s">
        <v>40</v>
      </c>
      <c r="B47" s="5" t="str">
        <f t="shared" si="2"/>
        <v>/lcgv/cthtlwds/dghvw/</v>
      </c>
      <c r="C47" s="6" t="str">
        <f t="shared" si="3"/>
        <v>1485</v>
      </c>
      <c r="D47" s="1" t="str">
        <f>IFERROR(__xludf.DUMMYFUNCTION("IF( ISBETWEEN(CODE(LEFT(A47,1)),CODE(""0""),CODE(""9"")), B47 &amp;A47,)"),"/lcgv/cthtlwds/dghvw/107090 jmj.lzh")</f>
        <v>/lcgv/cthtlwds/dghvw/107090 jmj.lzh</v>
      </c>
      <c r="E47" s="7">
        <f t="shared" si="1"/>
        <v>107090</v>
      </c>
      <c r="F47" s="5"/>
      <c r="G47" s="5" t="str">
        <f>IFERROR(__xludf.DUMMYFUNCTION("""COMPUTED_VALUE"""),"/ldqc/gqb/vznbng/")</f>
        <v>/ldqc/gqb/vznbng/</v>
      </c>
      <c r="H47" s="5">
        <f>IFERROR(__xludf.DUMMYFUNCTION("SUM(FILTER(E$2:E$1088,FIND(G47,D$2:D$1088)))"),234790.0)</f>
        <v>234790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 t="s">
        <v>18</v>
      </c>
      <c r="B48" s="5" t="str">
        <f t="shared" si="2"/>
        <v>/lcgv/cthtlwds/</v>
      </c>
      <c r="C48" s="6" t="str">
        <f t="shared" si="3"/>
        <v>148</v>
      </c>
      <c r="D48" s="1" t="str">
        <f>IFERROR(__xludf.DUMMYFUNCTION("IF( ISBETWEEN(CODE(LEFT(A48,1)),CODE(""0""),CODE(""9"")), B48 &amp;A48,)"),"")</f>
        <v/>
      </c>
      <c r="E48" s="7">
        <f t="shared" si="1"/>
        <v>0</v>
      </c>
      <c r="F48" s="5"/>
      <c r="G48" s="5" t="str">
        <f>IFERROR(__xludf.DUMMYFUNCTION("""COMPUTED_VALUE"""),"/ldqc/jclb/")</f>
        <v>/ldqc/jclb/</v>
      </c>
      <c r="H48" s="5">
        <f>IFERROR(__xludf.DUMMYFUNCTION("SUM(FILTER(E$2:E$1088,FIND(G48,D$2:D$1088)))"),2.6053496E7)</f>
        <v>26053496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 t="s">
        <v>41</v>
      </c>
      <c r="B49" s="5" t="str">
        <f t="shared" si="2"/>
        <v>/lcgv/cthtlwds/tfwgg/</v>
      </c>
      <c r="C49" s="6" t="str">
        <f t="shared" si="3"/>
        <v>1485</v>
      </c>
      <c r="D49" s="1" t="str">
        <f>IFERROR(__xludf.DUMMYFUNCTION("IF( ISBETWEEN(CODE(LEFT(A49,1)),CODE(""0""),CODE(""9"")), B49 &amp;A49,)"),"")</f>
        <v/>
      </c>
      <c r="E49" s="7">
        <f t="shared" si="1"/>
        <v>0</v>
      </c>
      <c r="F49" s="5"/>
      <c r="G49" s="5" t="str">
        <f>IFERROR(__xludf.DUMMYFUNCTION("""COMPUTED_VALUE"""),"/ldqc/jclb/bnz/")</f>
        <v>/ldqc/jclb/bnz/</v>
      </c>
      <c r="H49" s="5">
        <f>IFERROR(__xludf.DUMMYFUNCTION("SUM(FILTER(E$2:E$1088,FIND(G49,D$2:D$1088)))"),199447.0)</f>
        <v>199447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 t="s">
        <v>8</v>
      </c>
      <c r="B50" s="5" t="str">
        <f t="shared" si="2"/>
        <v>/lcgv/cthtlwds/tfwgg/</v>
      </c>
      <c r="C50" s="6" t="str">
        <f t="shared" si="3"/>
        <v>1485</v>
      </c>
      <c r="D50" s="1" t="str">
        <f>IFERROR(__xludf.DUMMYFUNCTION("IF( ISBETWEEN(CODE(LEFT(A50,1)),CODE(""0""),CODE(""9"")), B50 &amp;A50,)"),"")</f>
        <v/>
      </c>
      <c r="E50" s="7">
        <f t="shared" si="1"/>
        <v>0</v>
      </c>
      <c r="F50" s="5"/>
      <c r="G50" s="5" t="str">
        <f>IFERROR(__xludf.DUMMYFUNCTION("""COMPUTED_VALUE"""),"/ldqc/jclb/dtmtvbw/")</f>
        <v>/ldqc/jclb/dtmtvbw/</v>
      </c>
      <c r="H50" s="5">
        <f>IFERROR(__xludf.DUMMYFUNCTION("SUM(FILTER(E$2:E$1088,FIND(G50,D$2:D$1088)))"),546936.0)</f>
        <v>546936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 t="s">
        <v>42</v>
      </c>
      <c r="B51" s="5" t="str">
        <f t="shared" si="2"/>
        <v>/lcgv/cthtlwds/tfwgg/</v>
      </c>
      <c r="C51" s="6" t="str">
        <f t="shared" si="3"/>
        <v>1485</v>
      </c>
      <c r="D51" s="1" t="str">
        <f>IFERROR(__xludf.DUMMYFUNCTION("IF( ISBETWEEN(CODE(LEFT(A51,1)),CODE(""0""),CODE(""9"")), B51 &amp;A51,)"),"")</f>
        <v/>
      </c>
      <c r="E51" s="7">
        <f t="shared" si="1"/>
        <v>0</v>
      </c>
      <c r="F51" s="5"/>
      <c r="G51" s="5" t="str">
        <f>IFERROR(__xludf.DUMMYFUNCTION("""COMPUTED_VALUE"""),"/ldqc/jclb/dtmtvbw/bjthn/")</f>
        <v>/ldqc/jclb/dtmtvbw/bjthn/</v>
      </c>
      <c r="H51" s="5">
        <f>IFERROR(__xludf.DUMMYFUNCTION("SUM(FILTER(E$2:E$1088,FIND(G51,D$2:D$1088)))"),272777.0)</f>
        <v>272777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 t="s">
        <v>43</v>
      </c>
      <c r="B52" s="5" t="str">
        <f t="shared" si="2"/>
        <v>/lcgv/cthtlwds/tfwgg/</v>
      </c>
      <c r="C52" s="6" t="str">
        <f t="shared" si="3"/>
        <v>1485</v>
      </c>
      <c r="D52" s="1" t="str">
        <f>IFERROR(__xludf.DUMMYFUNCTION("IF( ISBETWEEN(CODE(LEFT(A52,1)),CODE(""0""),CODE(""9"")), B52 &amp;A52,)"),"/lcgv/cthtlwds/tfwgg/252616 fvj")</f>
        <v>/lcgv/cthtlwds/tfwgg/252616 fvj</v>
      </c>
      <c r="E52" s="7">
        <f t="shared" si="1"/>
        <v>252616</v>
      </c>
      <c r="F52" s="5"/>
      <c r="G52" s="5" t="str">
        <f>IFERROR(__xludf.DUMMYFUNCTION("""COMPUTED_VALUE"""),"/ldqc/jclb/dtmtvbw/hzlhz/")</f>
        <v>/ldqc/jclb/dtmtvbw/hzlhz/</v>
      </c>
      <c r="H52" s="5">
        <f>IFERROR(__xludf.DUMMYFUNCTION("SUM(FILTER(E$2:E$1088,FIND(G52,D$2:D$1088)))"),50958.0)</f>
        <v>50958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" t="s">
        <v>44</v>
      </c>
      <c r="B53" s="5" t="str">
        <f t="shared" si="2"/>
        <v>/lcgv/cthtlwds/tfwgg/</v>
      </c>
      <c r="C53" s="6" t="str">
        <f t="shared" si="3"/>
        <v>1485</v>
      </c>
      <c r="D53" s="1" t="str">
        <f>IFERROR(__xludf.DUMMYFUNCTION("IF( ISBETWEEN(CODE(LEFT(A53,1)),CODE(""0""),CODE(""9"")), B53 &amp;A53,)"),"")</f>
        <v/>
      </c>
      <c r="E53" s="7">
        <f t="shared" si="1"/>
        <v>0</v>
      </c>
      <c r="F53" s="5"/>
      <c r="G53" s="5" t="str">
        <f>IFERROR(__xludf.DUMMYFUNCTION("""COMPUTED_VALUE"""),"/ldqc/jclb/dtmtvbw/zmflq/")</f>
        <v>/ldqc/jclb/dtmtvbw/zmflq/</v>
      </c>
      <c r="H53" s="5">
        <f>IFERROR(__xludf.DUMMYFUNCTION("SUM(FILTER(E$2:E$1088,FIND(G53,D$2:D$1088)))"),223201.0)</f>
        <v>223201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" t="s">
        <v>12</v>
      </c>
      <c r="B54" s="5" t="str">
        <f t="shared" si="2"/>
        <v>/lcgv/cthtlwds/tfwgg/</v>
      </c>
      <c r="C54" s="6" t="str">
        <f t="shared" si="3"/>
        <v>1485</v>
      </c>
      <c r="D54" s="1" t="str">
        <f>IFERROR(__xludf.DUMMYFUNCTION("IF( ISBETWEEN(CODE(LEFT(A54,1)),CODE(""0""),CODE(""9"")), B54 &amp;A54,)"),"")</f>
        <v/>
      </c>
      <c r="E54" s="7">
        <f t="shared" si="1"/>
        <v>0</v>
      </c>
      <c r="F54" s="5"/>
      <c r="G54" s="5" t="str">
        <f>IFERROR(__xludf.DUMMYFUNCTION("""COMPUTED_VALUE"""),"/ldqc/jclb/hnlrtpbz/")</f>
        <v>/ldqc/jclb/hnlrtpbz/</v>
      </c>
      <c r="H54" s="5">
        <f>IFERROR(__xludf.DUMMYFUNCTION("SUM(FILTER(E$2:E$1088,FIND(G54,D$2:D$1088)))"),665319.0)</f>
        <v>665319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" t="s">
        <v>45</v>
      </c>
      <c r="B55" s="5" t="str">
        <f t="shared" si="2"/>
        <v>/lcgv/cthtlwds/tfwgg/</v>
      </c>
      <c r="C55" s="6" t="str">
        <f t="shared" si="3"/>
        <v>1485</v>
      </c>
      <c r="D55" s="1" t="str">
        <f>IFERROR(__xludf.DUMMYFUNCTION("IF( ISBETWEEN(CODE(LEFT(A55,1)),CODE(""0""),CODE(""9"")), B55 &amp;A55,)"),"/lcgv/cthtlwds/tfwgg/234528 mpb")</f>
        <v>/lcgv/cthtlwds/tfwgg/234528 mpb</v>
      </c>
      <c r="E55" s="7">
        <f t="shared" si="1"/>
        <v>234528</v>
      </c>
      <c r="F55" s="5"/>
      <c r="G55" s="5" t="str">
        <f>IFERROR(__xludf.DUMMYFUNCTION("""COMPUTED_VALUE"""),"/ldqc/jclb/pbb/")</f>
        <v>/ldqc/jclb/pbb/</v>
      </c>
      <c r="H55" s="5">
        <f>IFERROR(__xludf.DUMMYFUNCTION("SUM(FILTER(E$2:E$1088,FIND(G55,D$2:D$1088)))"),1.9611481E7)</f>
        <v>19611481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 t="s">
        <v>46</v>
      </c>
      <c r="B56" s="5" t="str">
        <f t="shared" si="2"/>
        <v>/lcgv/cthtlwds/tfwgg/</v>
      </c>
      <c r="C56" s="6" t="str">
        <f t="shared" si="3"/>
        <v>1485</v>
      </c>
      <c r="D56" s="1" t="str">
        <f>IFERROR(__xludf.DUMMYFUNCTION("IF( ISBETWEEN(CODE(LEFT(A56,1)),CODE(""0""),CODE(""9"")), B56 &amp;A56,)"),"/lcgv/cthtlwds/tfwgg/181198 pzqgf.cjd")</f>
        <v>/lcgv/cthtlwds/tfwgg/181198 pzqgf.cjd</v>
      </c>
      <c r="E56" s="7">
        <f t="shared" si="1"/>
        <v>181198</v>
      </c>
      <c r="F56" s="5"/>
      <c r="G56" s="5" t="str">
        <f>IFERROR(__xludf.DUMMYFUNCTION("""COMPUTED_VALUE"""),"/ldqc/jclb/pbb/wqdlv/")</f>
        <v>/ldqc/jclb/pbb/wqdlv/</v>
      </c>
      <c r="H56" s="5">
        <f>IFERROR(__xludf.DUMMYFUNCTION("SUM(FILTER(E$2:E$1088,FIND(G56,D$2:D$1088)))"),6180148.0)</f>
        <v>6180148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" t="s">
        <v>47</v>
      </c>
      <c r="B57" s="5" t="str">
        <f t="shared" si="2"/>
        <v>/lcgv/cthtlwds/tfwgg/</v>
      </c>
      <c r="C57" s="6" t="str">
        <f t="shared" si="3"/>
        <v>1485</v>
      </c>
      <c r="D57" s="1" t="str">
        <f>IFERROR(__xludf.DUMMYFUNCTION("IF( ISBETWEEN(CODE(LEFT(A57,1)),CODE(""0""),CODE(""9"")), B57 &amp;A57,)"),"")</f>
        <v/>
      </c>
      <c r="E57" s="7">
        <f t="shared" si="1"/>
        <v>0</v>
      </c>
      <c r="F57" s="5"/>
      <c r="G57" s="5" t="str">
        <f>IFERROR(__xludf.DUMMYFUNCTION("""COMPUTED_VALUE"""),"/ldqc/jclb/pbb/wqdlv/fgggwt/")</f>
        <v>/ldqc/jclb/pbb/wqdlv/fgggwt/</v>
      </c>
      <c r="H57" s="5">
        <f>IFERROR(__xludf.DUMMYFUNCTION("SUM(FILTER(E$2:E$1088,FIND(G57,D$2:D$1088)))"),264892.0)</f>
        <v>264892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" t="s">
        <v>48</v>
      </c>
      <c r="B58" s="5" t="str">
        <f t="shared" si="2"/>
        <v>/lcgv/cthtlwds/tfwgg/ddnfmsjc/</v>
      </c>
      <c r="C58" s="6" t="str">
        <f t="shared" si="3"/>
        <v>14858</v>
      </c>
      <c r="D58" s="1" t="str">
        <f>IFERROR(__xludf.DUMMYFUNCTION("IF( ISBETWEEN(CODE(LEFT(A58,1)),CODE(""0""),CODE(""9"")), B58 &amp;A58,)"),"")</f>
        <v/>
      </c>
      <c r="E58" s="7">
        <f t="shared" si="1"/>
        <v>0</v>
      </c>
      <c r="F58" s="5"/>
      <c r="G58" s="5" t="str">
        <f>IFERROR(__xludf.DUMMYFUNCTION("""COMPUTED_VALUE"""),"/ldqc/jclb/pbb/wqdlv/hrghbhj/")</f>
        <v>/ldqc/jclb/pbb/wqdlv/hrghbhj/</v>
      </c>
      <c r="H58" s="5">
        <f>IFERROR(__xludf.DUMMYFUNCTION("SUM(FILTER(E$2:E$1088,FIND(G58,D$2:D$1088)))"),1075019.0)</f>
        <v>1075019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" t="s">
        <v>8</v>
      </c>
      <c r="B59" s="5" t="str">
        <f t="shared" si="2"/>
        <v>/lcgv/cthtlwds/tfwgg/ddnfmsjc/</v>
      </c>
      <c r="C59" s="6" t="str">
        <f t="shared" si="3"/>
        <v>14858</v>
      </c>
      <c r="D59" s="1" t="str">
        <f>IFERROR(__xludf.DUMMYFUNCTION("IF( ISBETWEEN(CODE(LEFT(A59,1)),CODE(""0""),CODE(""9"")), B59 &amp;A59,)"),"")</f>
        <v/>
      </c>
      <c r="E59" s="7">
        <f t="shared" si="1"/>
        <v>0</v>
      </c>
      <c r="F59" s="5"/>
      <c r="G59" s="5" t="str">
        <f>IFERROR(__xludf.DUMMYFUNCTION("""COMPUTED_VALUE"""),"/ldqc/jclb/pbb/wqdlv/hrghbhj/lcgv/")</f>
        <v>/ldqc/jclb/pbb/wqdlv/hrghbhj/lcgv/</v>
      </c>
      <c r="H59" s="5">
        <f>IFERROR(__xludf.DUMMYFUNCTION("SUM(FILTER(E$2:E$1088,FIND(G59,D$2:D$1088)))"),108934.0)</f>
        <v>108934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" t="s">
        <v>49</v>
      </c>
      <c r="B60" s="5" t="str">
        <f t="shared" si="2"/>
        <v>/lcgv/cthtlwds/tfwgg/ddnfmsjc/</v>
      </c>
      <c r="C60" s="6" t="str">
        <f t="shared" si="3"/>
        <v>14858</v>
      </c>
      <c r="D60" s="1" t="str">
        <f>IFERROR(__xludf.DUMMYFUNCTION("IF( ISBETWEEN(CODE(LEFT(A60,1)),CODE(""0""),CODE(""9"")), B60 &amp;A60,)"),"")</f>
        <v/>
      </c>
      <c r="E60" s="7">
        <f t="shared" si="1"/>
        <v>0</v>
      </c>
      <c r="F60" s="5"/>
      <c r="G60" s="5" t="str">
        <f>IFERROR(__xludf.DUMMYFUNCTION("""COMPUTED_VALUE"""),"/ldqc/jclb/pbb/wqdlv/hrghbhj/lcgv/wqdlv/")</f>
        <v>/ldqc/jclb/pbb/wqdlv/hrghbhj/lcgv/wqdlv/</v>
      </c>
      <c r="H60" s="5">
        <f>IFERROR(__xludf.DUMMYFUNCTION("SUM(FILTER(E$2:E$1088,FIND(G60,D$2:D$1088)))"),78475.0)</f>
        <v>78475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 t="s">
        <v>12</v>
      </c>
      <c r="B61" s="5" t="str">
        <f t="shared" si="2"/>
        <v>/lcgv/cthtlwds/tfwgg/ddnfmsjc/</v>
      </c>
      <c r="C61" s="6" t="str">
        <f t="shared" si="3"/>
        <v>14858</v>
      </c>
      <c r="D61" s="1" t="str">
        <f>IFERROR(__xludf.DUMMYFUNCTION("IF( ISBETWEEN(CODE(LEFT(A61,1)),CODE(""0""),CODE(""9"")), B61 &amp;A61,)"),"")</f>
        <v/>
      </c>
      <c r="E61" s="7">
        <f t="shared" si="1"/>
        <v>0</v>
      </c>
      <c r="F61" s="5"/>
      <c r="G61" s="5" t="str">
        <f>IFERROR(__xludf.DUMMYFUNCTION("""COMPUTED_VALUE"""),"/ldqc/jclb/pbb/wqdlv/hrghbhj/tsdjgt/")</f>
        <v>/ldqc/jclb/pbb/wqdlv/hrghbhj/tsdjgt/</v>
      </c>
      <c r="H61" s="5">
        <f>IFERROR(__xludf.DUMMYFUNCTION("SUM(FILTER(E$2:E$1088,FIND(G61,D$2:D$1088)))"),182740.0)</f>
        <v>182740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 t="s">
        <v>50</v>
      </c>
      <c r="B62" s="5" t="str">
        <f t="shared" si="2"/>
        <v>/lcgv/cthtlwds/tfwgg/ddnfmsjc/hwmcsdvt/</v>
      </c>
      <c r="C62" s="6" t="str">
        <f t="shared" si="3"/>
        <v>148588</v>
      </c>
      <c r="D62" s="1" t="str">
        <f>IFERROR(__xludf.DUMMYFUNCTION("IF( ISBETWEEN(CODE(LEFT(A62,1)),CODE(""0""),CODE(""9"")), B62 &amp;A62,)"),"")</f>
        <v/>
      </c>
      <c r="E62" s="7">
        <f t="shared" si="1"/>
        <v>0</v>
      </c>
      <c r="F62" s="5"/>
      <c r="G62" s="5" t="str">
        <f>IFERROR(__xludf.DUMMYFUNCTION("""COMPUTED_VALUE"""),"/ldqc/jclb/pbb/wqdlv/hrghbhj/zfjjncvd/")</f>
        <v>/ldqc/jclb/pbb/wqdlv/hrghbhj/zfjjncvd/</v>
      </c>
      <c r="H62" s="5">
        <f>IFERROR(__xludf.DUMMYFUNCTION("SUM(FILTER(E$2:E$1088,FIND(G62,D$2:D$1088)))"),59841.0)</f>
        <v>59841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 t="s">
        <v>8</v>
      </c>
      <c r="B63" s="5" t="str">
        <f t="shared" si="2"/>
        <v>/lcgv/cthtlwds/tfwgg/ddnfmsjc/hwmcsdvt/</v>
      </c>
      <c r="C63" s="6" t="str">
        <f t="shared" si="3"/>
        <v>148588</v>
      </c>
      <c r="D63" s="1" t="str">
        <f>IFERROR(__xludf.DUMMYFUNCTION("IF( ISBETWEEN(CODE(LEFT(A63,1)),CODE(""0""),CODE(""9"")), B63 &amp;A63,)"),"")</f>
        <v/>
      </c>
      <c r="E63" s="7">
        <f t="shared" si="1"/>
        <v>0</v>
      </c>
      <c r="F63" s="5"/>
      <c r="G63" s="5" t="str">
        <f>IFERROR(__xludf.DUMMYFUNCTION("""COMPUTED_VALUE"""),"/ldqc/jclb/pbb/wqdlv/nmbfwc/")</f>
        <v>/ldqc/jclb/pbb/wqdlv/nmbfwc/</v>
      </c>
      <c r="H63" s="5">
        <f>IFERROR(__xludf.DUMMYFUNCTION("SUM(FILTER(E$2:E$1088,FIND(G63,D$2:D$1088)))"),1017298.0)</f>
        <v>1017298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 t="s">
        <v>51</v>
      </c>
      <c r="B64" s="5" t="str">
        <f t="shared" si="2"/>
        <v>/lcgv/cthtlwds/tfwgg/ddnfmsjc/hwmcsdvt/</v>
      </c>
      <c r="C64" s="6" t="str">
        <f t="shared" si="3"/>
        <v>148588</v>
      </c>
      <c r="D64" s="1" t="str">
        <f>IFERROR(__xludf.DUMMYFUNCTION("IF( ISBETWEEN(CODE(LEFT(A64,1)),CODE(""0""),CODE(""9"")), B64 &amp;A64,)"),"/lcgv/cthtlwds/tfwgg/ddnfmsjc/hwmcsdvt/208912 wdzw.drg")</f>
        <v>/lcgv/cthtlwds/tfwgg/ddnfmsjc/hwmcsdvt/208912 wdzw.drg</v>
      </c>
      <c r="E64" s="7">
        <f t="shared" si="1"/>
        <v>208912</v>
      </c>
      <c r="F64" s="5"/>
      <c r="G64" s="5" t="str">
        <f>IFERROR(__xludf.DUMMYFUNCTION("""COMPUTED_VALUE"""),"/ldqc/jclb/pbb/wqdlv/nmbfwc/jtn/")</f>
        <v>/ldqc/jclb/pbb/wqdlv/nmbfwc/jtn/</v>
      </c>
      <c r="H64" s="5">
        <f>IFERROR(__xludf.DUMMYFUNCTION("SUM(FILTER(E$2:E$1088,FIND(G64,D$2:D$1088)))"),23555.0)</f>
        <v>23555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" t="s">
        <v>18</v>
      </c>
      <c r="B65" s="5" t="str">
        <f t="shared" si="2"/>
        <v>/lcgv/cthtlwds/tfwgg/ddnfmsjc/</v>
      </c>
      <c r="C65" s="6" t="str">
        <f t="shared" si="3"/>
        <v>14858</v>
      </c>
      <c r="D65" s="1" t="str">
        <f>IFERROR(__xludf.DUMMYFUNCTION("IF( ISBETWEEN(CODE(LEFT(A65,1)),CODE(""0""),CODE(""9"")), B65 &amp;A65,)"),"")</f>
        <v/>
      </c>
      <c r="E65" s="7">
        <f t="shared" si="1"/>
        <v>0</v>
      </c>
      <c r="F65" s="5"/>
      <c r="G65" s="5" t="str">
        <f>IFERROR(__xludf.DUMMYFUNCTION("""COMPUTED_VALUE"""),"/ldqc/jclb/pbb/wqdlv/nmbfwc/wqdlv/")</f>
        <v>/ldqc/jclb/pbb/wqdlv/nmbfwc/wqdlv/</v>
      </c>
      <c r="H65" s="5">
        <f>IFERROR(__xludf.DUMMYFUNCTION("SUM(FILTER(E$2:E$1088,FIND(G65,D$2:D$1088)))"),69742.0)</f>
        <v>69742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 t="s">
        <v>30</v>
      </c>
      <c r="B66" s="5" t="str">
        <f t="shared" si="2"/>
        <v>/lcgv/cthtlwds/tfwgg/ddnfmsjc/lcgv/</v>
      </c>
      <c r="C66" s="6" t="str">
        <f t="shared" si="3"/>
        <v>148584</v>
      </c>
      <c r="D66" s="1" t="str">
        <f>IFERROR(__xludf.DUMMYFUNCTION("IF( ISBETWEEN(CODE(LEFT(A66,1)),CODE(""0""),CODE(""9"")), B66 &amp;A66,)"),"")</f>
        <v/>
      </c>
      <c r="E66" s="7">
        <f t="shared" si="1"/>
        <v>0</v>
      </c>
      <c r="F66" s="5"/>
      <c r="G66" s="5" t="str">
        <f>IFERROR(__xludf.DUMMYFUNCTION("""COMPUTED_VALUE"""),"/ldqc/jclb/pbb/wqdlv/nmbfwc/zvnrwfhn/")</f>
        <v>/ldqc/jclb/pbb/wqdlv/nmbfwc/zvnrwfhn/</v>
      </c>
      <c r="H66" s="5">
        <f>IFERROR(__xludf.DUMMYFUNCTION("SUM(FILTER(E$2:E$1088,FIND(G66,D$2:D$1088)))"),242009.0)</f>
        <v>242009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" t="s">
        <v>8</v>
      </c>
      <c r="B67" s="5" t="str">
        <f t="shared" si="2"/>
        <v>/lcgv/cthtlwds/tfwgg/ddnfmsjc/lcgv/</v>
      </c>
      <c r="C67" s="6" t="str">
        <f t="shared" si="3"/>
        <v>148584</v>
      </c>
      <c r="D67" s="1" t="str">
        <f>IFERROR(__xludf.DUMMYFUNCTION("IF( ISBETWEEN(CODE(LEFT(A67,1)),CODE(""0""),CODE(""9"")), B67 &amp;A67,)"),"")</f>
        <v/>
      </c>
      <c r="E67" s="7">
        <f t="shared" si="1"/>
        <v>0</v>
      </c>
      <c r="F67" s="5"/>
      <c r="G67" s="5" t="str">
        <f>IFERROR(__xludf.DUMMYFUNCTION("""COMPUTED_VALUE"""),"/ldqc/jclb/pbb/wqdlv/tgmqnq/")</f>
        <v>/ldqc/jclb/pbb/wqdlv/tgmqnq/</v>
      </c>
      <c r="H67" s="5">
        <f>IFERROR(__xludf.DUMMYFUNCTION("SUM(FILTER(E$2:E$1088,FIND(G67,D$2:D$1088)))"),1573234.0)</f>
        <v>1573234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" t="s">
        <v>52</v>
      </c>
      <c r="B68" s="5" t="str">
        <f t="shared" si="2"/>
        <v>/lcgv/cthtlwds/tfwgg/ddnfmsjc/lcgv/</v>
      </c>
      <c r="C68" s="6" t="str">
        <f t="shared" si="3"/>
        <v>148584</v>
      </c>
      <c r="D68" s="1" t="str">
        <f>IFERROR(__xludf.DUMMYFUNCTION("IF( ISBETWEEN(CODE(LEFT(A68,1)),CODE(""0""),CODE(""9"")), B68 &amp;A68,)"),"/lcgv/cthtlwds/tfwgg/ddnfmsjc/lcgv/47252 tnd.ztd")</f>
        <v>/lcgv/cthtlwds/tfwgg/ddnfmsjc/lcgv/47252 tnd.ztd</v>
      </c>
      <c r="E68" s="7">
        <f t="shared" si="1"/>
        <v>47252</v>
      </c>
      <c r="F68" s="5"/>
      <c r="G68" s="5" t="str">
        <f>IFERROR(__xludf.DUMMYFUNCTION("""COMPUTED_VALUE"""),"/ldqc/jclb/pbb/wqdlv/tgmqnq/lcgv/")</f>
        <v>/ldqc/jclb/pbb/wqdlv/tgmqnq/lcgv/</v>
      </c>
      <c r="H68" s="5">
        <f>IFERROR(__xludf.DUMMYFUNCTION("SUM(FILTER(E$2:E$1088,FIND(G68,D$2:D$1088)))"),1086056.0)</f>
        <v>1086056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" t="s">
        <v>18</v>
      </c>
      <c r="B69" s="5" t="str">
        <f t="shared" si="2"/>
        <v>/lcgv/cthtlwds/tfwgg/ddnfmsjc/</v>
      </c>
      <c r="C69" s="6" t="str">
        <f t="shared" si="3"/>
        <v>14858</v>
      </c>
      <c r="D69" s="1" t="str">
        <f>IFERROR(__xludf.DUMMYFUNCTION("IF( ISBETWEEN(CODE(LEFT(A69,1)),CODE(""0""),CODE(""9"")), B69 &amp;A69,)"),"")</f>
        <v/>
      </c>
      <c r="E69" s="7">
        <f t="shared" si="1"/>
        <v>0</v>
      </c>
      <c r="F69" s="5"/>
      <c r="G69" s="5" t="str">
        <f>IFERROR(__xludf.DUMMYFUNCTION("""COMPUTED_VALUE"""),"/ldqc/jclb/pbb/wqdlv/tgmqnq/lcgv/dzfglmz/")</f>
        <v>/ldqc/jclb/pbb/wqdlv/tgmqnq/lcgv/dzfglmz/</v>
      </c>
      <c r="H69" s="5">
        <f>IFERROR(__xludf.DUMMYFUNCTION("SUM(FILTER(E$2:E$1088,FIND(G69,D$2:D$1088)))"),220883.0)</f>
        <v>220883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" t="s">
        <v>18</v>
      </c>
      <c r="B70" s="5" t="str">
        <f t="shared" si="2"/>
        <v>/lcgv/cthtlwds/tfwgg/</v>
      </c>
      <c r="C70" s="6" t="str">
        <f t="shared" si="3"/>
        <v>1485</v>
      </c>
      <c r="D70" s="1" t="str">
        <f>IFERROR(__xludf.DUMMYFUNCTION("IF( ISBETWEEN(CODE(LEFT(A70,1)),CODE(""0""),CODE(""9"")), B70 &amp;A70,)"),"")</f>
        <v/>
      </c>
      <c r="E70" s="7">
        <f t="shared" si="1"/>
        <v>0</v>
      </c>
      <c r="F70" s="5"/>
      <c r="G70" s="5" t="str">
        <f>IFERROR(__xludf.DUMMYFUNCTION("""COMPUTED_VALUE"""),"/ldqc/jclb/pbb/wqdlv/tgmqnq/lcgv/ljt/")</f>
        <v>/ldqc/jclb/pbb/wqdlv/tgmqnq/lcgv/ljt/</v>
      </c>
      <c r="H70" s="5">
        <f>IFERROR(__xludf.DUMMYFUNCTION("SUM(FILTER(E$2:E$1088,FIND(G70,D$2:D$1088)))"),11842.0)</f>
        <v>11842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" t="s">
        <v>53</v>
      </c>
      <c r="B71" s="5" t="str">
        <f t="shared" si="2"/>
        <v>/lcgv/cthtlwds/tfwgg/gng/</v>
      </c>
      <c r="C71" s="6" t="str">
        <f t="shared" si="3"/>
        <v>14853</v>
      </c>
      <c r="D71" s="1" t="str">
        <f>IFERROR(__xludf.DUMMYFUNCTION("IF( ISBETWEEN(CODE(LEFT(A71,1)),CODE(""0""),CODE(""9"")), B71 &amp;A71,)"),"")</f>
        <v/>
      </c>
      <c r="E71" s="7">
        <f t="shared" si="1"/>
        <v>0</v>
      </c>
      <c r="F71" s="5"/>
      <c r="G71" s="5" t="str">
        <f>IFERROR(__xludf.DUMMYFUNCTION("""COMPUTED_VALUE"""),"/ldqc/jclb/pbb/wqdlv/tgmqnq/lcgv/rplqnt/")</f>
        <v>/ldqc/jclb/pbb/wqdlv/tgmqnq/lcgv/rplqnt/</v>
      </c>
      <c r="H71" s="5">
        <f>IFERROR(__xludf.DUMMYFUNCTION("SUM(FILTER(E$2:E$1088,FIND(G71,D$2:D$1088)))"),119893.0)</f>
        <v>119893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" t="s">
        <v>8</v>
      </c>
      <c r="B72" s="5" t="str">
        <f t="shared" si="2"/>
        <v>/lcgv/cthtlwds/tfwgg/gng/</v>
      </c>
      <c r="C72" s="6" t="str">
        <f t="shared" si="3"/>
        <v>14853</v>
      </c>
      <c r="D72" s="1" t="str">
        <f>IFERROR(__xludf.DUMMYFUNCTION("IF( ISBETWEEN(CODE(LEFT(A72,1)),CODE(""0""),CODE(""9"")), B72 &amp;A72,)"),"")</f>
        <v/>
      </c>
      <c r="E72" s="7">
        <f t="shared" si="1"/>
        <v>0</v>
      </c>
      <c r="F72" s="5"/>
      <c r="G72" s="5" t="str">
        <f>IFERROR(__xludf.DUMMYFUNCTION("""COMPUTED_VALUE"""),"/ldqc/jclb/pbb/wqdlv/wqdlv/")</f>
        <v>/ldqc/jclb/pbb/wqdlv/wqdlv/</v>
      </c>
      <c r="H72" s="5">
        <f>IFERROR(__xludf.DUMMYFUNCTION("SUM(FILTER(E$2:E$1088,FIND(G72,D$2:D$1088)))"),2103226.0)</f>
        <v>2103226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" t="s">
        <v>54</v>
      </c>
      <c r="B73" s="5" t="str">
        <f t="shared" si="2"/>
        <v>/lcgv/cthtlwds/tfwgg/gng/</v>
      </c>
      <c r="C73" s="6" t="str">
        <f t="shared" si="3"/>
        <v>14853</v>
      </c>
      <c r="D73" s="1" t="str">
        <f>IFERROR(__xludf.DUMMYFUNCTION("IF( ISBETWEEN(CODE(LEFT(A73,1)),CODE(""0""),CODE(""9"")), B73 &amp;A73,)"),"/lcgv/cthtlwds/tfwgg/gng/44313 pzqgf.cjd")</f>
        <v>/lcgv/cthtlwds/tfwgg/gng/44313 pzqgf.cjd</v>
      </c>
      <c r="E73" s="7">
        <f t="shared" si="1"/>
        <v>44313</v>
      </c>
      <c r="F73" s="5"/>
      <c r="G73" s="5" t="str">
        <f>IFERROR(__xludf.DUMMYFUNCTION("""COMPUTED_VALUE"""),"/ldqc/jclb/pbb/wqdlv/wqdlv/chnpddzn/")</f>
        <v>/ldqc/jclb/pbb/wqdlv/wqdlv/chnpddzn/</v>
      </c>
      <c r="H73" s="5">
        <f>IFERROR(__xludf.DUMMYFUNCTION("SUM(FILTER(E$2:E$1088,FIND(G73,D$2:D$1088)))"),263542.0)</f>
        <v>263542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" t="s">
        <v>18</v>
      </c>
      <c r="B74" s="5" t="str">
        <f t="shared" si="2"/>
        <v>/lcgv/cthtlwds/tfwgg/</v>
      </c>
      <c r="C74" s="6" t="str">
        <f t="shared" si="3"/>
        <v>1485</v>
      </c>
      <c r="D74" s="1" t="str">
        <f>IFERROR(__xludf.DUMMYFUNCTION("IF( ISBETWEEN(CODE(LEFT(A74,1)),CODE(""0""),CODE(""9"")), B74 &amp;A74,)"),"")</f>
        <v/>
      </c>
      <c r="E74" s="7">
        <f t="shared" si="1"/>
        <v>0</v>
      </c>
      <c r="F74" s="5"/>
      <c r="G74" s="5" t="str">
        <f>IFERROR(__xludf.DUMMYFUNCTION("""COMPUTED_VALUE"""),"/ldqc/jclb/pbb/wqdlv/wqdlv/chnpddzn/wqdlv/")</f>
        <v>/ldqc/jclb/pbb/wqdlv/wqdlv/chnpddzn/wqdlv/</v>
      </c>
      <c r="H74" s="5">
        <f>IFERROR(__xludf.DUMMYFUNCTION("SUM(FILTER(E$2:E$1088,FIND(G74,D$2:D$1088)))"),6565.0)</f>
        <v>6565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" t="s">
        <v>30</v>
      </c>
      <c r="B75" s="5" t="str">
        <f t="shared" si="2"/>
        <v>/lcgv/cthtlwds/tfwgg/lcgv/</v>
      </c>
      <c r="C75" s="6" t="str">
        <f t="shared" si="3"/>
        <v>14854</v>
      </c>
      <c r="D75" s="1" t="str">
        <f>IFERROR(__xludf.DUMMYFUNCTION("IF( ISBETWEEN(CODE(LEFT(A75,1)),CODE(""0""),CODE(""9"")), B75 &amp;A75,)"),"")</f>
        <v/>
      </c>
      <c r="E75" s="7">
        <f t="shared" si="1"/>
        <v>0</v>
      </c>
      <c r="F75" s="5"/>
      <c r="G75" s="5" t="str">
        <f>IFERROR(__xludf.DUMMYFUNCTION("""COMPUTED_VALUE"""),"/ldqc/jclb/pbb/wqdlv/wqdlv/ppsm/")</f>
        <v>/ldqc/jclb/pbb/wqdlv/wqdlv/ppsm/</v>
      </c>
      <c r="H75" s="5">
        <f>IFERROR(__xludf.DUMMYFUNCTION("SUM(FILTER(E$2:E$1088,FIND(G75,D$2:D$1088)))"),1046537.0)</f>
        <v>1046537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" t="s">
        <v>8</v>
      </c>
      <c r="B76" s="5" t="str">
        <f t="shared" si="2"/>
        <v>/lcgv/cthtlwds/tfwgg/lcgv/</v>
      </c>
      <c r="C76" s="6" t="str">
        <f t="shared" si="3"/>
        <v>14854</v>
      </c>
      <c r="D76" s="1" t="str">
        <f>IFERROR(__xludf.DUMMYFUNCTION("IF( ISBETWEEN(CODE(LEFT(A76,1)),CODE(""0""),CODE(""9"")), B76 &amp;A76,)"),"")</f>
        <v/>
      </c>
      <c r="E76" s="7">
        <f t="shared" si="1"/>
        <v>0</v>
      </c>
      <c r="F76" s="5"/>
      <c r="G76" s="5" t="str">
        <f>IFERROR(__xludf.DUMMYFUNCTION("""COMPUTED_VALUE"""),"/ldqc/jclb/pbb/wqdlv/wqdlv/ppsm/ggjnl/")</f>
        <v>/ldqc/jclb/pbb/wqdlv/wqdlv/ppsm/ggjnl/</v>
      </c>
      <c r="H76" s="5">
        <f>IFERROR(__xludf.DUMMYFUNCTION("SUM(FILTER(E$2:E$1088,FIND(G76,D$2:D$1088)))"),45841.0)</f>
        <v>45841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" t="s">
        <v>55</v>
      </c>
      <c r="B77" s="5" t="str">
        <f t="shared" si="2"/>
        <v>/lcgv/cthtlwds/tfwgg/lcgv/</v>
      </c>
      <c r="C77" s="6" t="str">
        <f t="shared" si="3"/>
        <v>14854</v>
      </c>
      <c r="D77" s="1" t="str">
        <f>IFERROR(__xludf.DUMMYFUNCTION("IF( ISBETWEEN(CODE(LEFT(A77,1)),CODE(""0""),CODE(""9"")), B77 &amp;A77,)"),"/lcgv/cthtlwds/tfwgg/lcgv/182616 wdzw.drg")</f>
        <v>/lcgv/cthtlwds/tfwgg/lcgv/182616 wdzw.drg</v>
      </c>
      <c r="E77" s="7">
        <f t="shared" si="1"/>
        <v>182616</v>
      </c>
      <c r="F77" s="5"/>
      <c r="G77" s="5" t="str">
        <f>IFERROR(__xludf.DUMMYFUNCTION("""COMPUTED_VALUE"""),"/ldqc/jclb/pbb/wqdlv/wqdlv/ppsm/ssggblm/")</f>
        <v>/ldqc/jclb/pbb/wqdlv/wqdlv/ppsm/ssggblm/</v>
      </c>
      <c r="H77" s="5">
        <f>IFERROR(__xludf.DUMMYFUNCTION("SUM(FILTER(E$2:E$1088,FIND(G77,D$2:D$1088)))"),295510.0)</f>
        <v>295510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" t="s">
        <v>18</v>
      </c>
      <c r="B78" s="5" t="str">
        <f t="shared" si="2"/>
        <v>/lcgv/cthtlwds/tfwgg/</v>
      </c>
      <c r="C78" s="6" t="str">
        <f t="shared" si="3"/>
        <v>1485</v>
      </c>
      <c r="D78" s="1" t="str">
        <f>IFERROR(__xludf.DUMMYFUNCTION("IF( ISBETWEEN(CODE(LEFT(A78,1)),CODE(""0""),CODE(""9"")), B78 &amp;A78,)"),"")</f>
        <v/>
      </c>
      <c r="E78" s="7">
        <f t="shared" si="1"/>
        <v>0</v>
      </c>
      <c r="F78" s="5"/>
      <c r="G78" s="5" t="str">
        <f>IFERROR(__xludf.DUMMYFUNCTION("""COMPUTED_VALUE"""),"/ldqc/jclb/pbb/wqdlv/wqdlv/swdnss/")</f>
        <v>/ldqc/jclb/pbb/wqdlv/wqdlv/swdnss/</v>
      </c>
      <c r="H78" s="5">
        <f>IFERROR(__xludf.DUMMYFUNCTION("SUM(FILTER(E$2:E$1088,FIND(G78,D$2:D$1088)))"),272987.0)</f>
        <v>272987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" t="s">
        <v>56</v>
      </c>
      <c r="B79" s="5" t="str">
        <f t="shared" si="2"/>
        <v>/lcgv/cthtlwds/tfwgg/svvz/</v>
      </c>
      <c r="C79" s="6" t="str">
        <f t="shared" si="3"/>
        <v>14854</v>
      </c>
      <c r="D79" s="1" t="str">
        <f>IFERROR(__xludf.DUMMYFUNCTION("IF( ISBETWEEN(CODE(LEFT(A79,1)),CODE(""0""),CODE(""9"")), B79 &amp;A79,)"),"")</f>
        <v/>
      </c>
      <c r="E79" s="7">
        <f t="shared" si="1"/>
        <v>0</v>
      </c>
      <c r="F79" s="5"/>
      <c r="G79" s="5" t="str">
        <f>IFERROR(__xludf.DUMMYFUNCTION("""COMPUTED_VALUE"""),"/ldqc/jclb/pbb/wqdlv/wqdlv/swdnss/bmrzhjs/")</f>
        <v>/ldqc/jclb/pbb/wqdlv/wqdlv/swdnss/bmrzhjs/</v>
      </c>
      <c r="H79" s="5">
        <f>IFERROR(__xludf.DUMMYFUNCTION("SUM(FILTER(E$2:E$1088,FIND(G79,D$2:D$1088)))"),272987.0)</f>
        <v>272987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" t="s">
        <v>8</v>
      </c>
      <c r="B80" s="5" t="str">
        <f t="shared" si="2"/>
        <v>/lcgv/cthtlwds/tfwgg/svvz/</v>
      </c>
      <c r="C80" s="6" t="str">
        <f t="shared" si="3"/>
        <v>14854</v>
      </c>
      <c r="D80" s="1" t="str">
        <f>IFERROR(__xludf.DUMMYFUNCTION("IF( ISBETWEEN(CODE(LEFT(A80,1)),CODE(""0""),CODE(""9"")), B80 &amp;A80,)"),"")</f>
        <v/>
      </c>
      <c r="E80" s="7">
        <f t="shared" si="1"/>
        <v>0</v>
      </c>
      <c r="F80" s="5"/>
      <c r="G80" s="5" t="str">
        <f>IFERROR(__xludf.DUMMYFUNCTION("""COMPUTED_VALUE"""),"/ldqc/jclb/pbb/zmflq/")</f>
        <v>/ldqc/jclb/pbb/zmflq/</v>
      </c>
      <c r="H80" s="5">
        <f>IFERROR(__xludf.DUMMYFUNCTION("SUM(FILTER(E$2:E$1088,FIND(G80,D$2:D$1088)))"),1.3431333E7)</f>
        <v>13431333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" t="s">
        <v>57</v>
      </c>
      <c r="B81" s="5" t="str">
        <f t="shared" si="2"/>
        <v>/lcgv/cthtlwds/tfwgg/svvz/</v>
      </c>
      <c r="C81" s="6" t="str">
        <f t="shared" si="3"/>
        <v>14854</v>
      </c>
      <c r="D81" s="1" t="str">
        <f>IFERROR(__xludf.DUMMYFUNCTION("IF( ISBETWEEN(CODE(LEFT(A81,1)),CODE(""0""),CODE(""9"")), B81 &amp;A81,)"),"/lcgv/cthtlwds/tfwgg/svvz/86968 sqtggfv")</f>
        <v>/lcgv/cthtlwds/tfwgg/svvz/86968 sqtggfv</v>
      </c>
      <c r="E81" s="7">
        <f t="shared" si="1"/>
        <v>86968</v>
      </c>
      <c r="F81" s="5"/>
      <c r="G81" s="5" t="str">
        <f>IFERROR(__xludf.DUMMYFUNCTION("""COMPUTED_VALUE"""),"/ldqc/jclb/pbb/zmflq/hnrnldw/")</f>
        <v>/ldqc/jclb/pbb/zmflq/hnrnldw/</v>
      </c>
      <c r="H81" s="5">
        <f>IFERROR(__xludf.DUMMYFUNCTION("SUM(FILTER(E$2:E$1088,FIND(G81,D$2:D$1088)))"),102631.0)</f>
        <v>102631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" t="s">
        <v>58</v>
      </c>
      <c r="B82" s="5" t="str">
        <f t="shared" si="2"/>
        <v>/lcgv/cthtlwds/tfwgg/svvz/</v>
      </c>
      <c r="C82" s="6" t="str">
        <f t="shared" si="3"/>
        <v>14854</v>
      </c>
      <c r="D82" s="1" t="str">
        <f>IFERROR(__xludf.DUMMYFUNCTION("IF( ISBETWEEN(CODE(LEFT(A82,1)),CODE(""0""),CODE(""9"")), B82 &amp;A82,)"),"/lcgv/cthtlwds/tfwgg/svvz/33927 vfmltgs")</f>
        <v>/lcgv/cthtlwds/tfwgg/svvz/33927 vfmltgs</v>
      </c>
      <c r="E82" s="7">
        <f t="shared" si="1"/>
        <v>33927</v>
      </c>
      <c r="F82" s="5"/>
      <c r="G82" s="5" t="str">
        <f>IFERROR(__xludf.DUMMYFUNCTION("""COMPUTED_VALUE"""),"/ldqc/jclb/pbb/zmflq/lcgv/")</f>
        <v>/ldqc/jclb/pbb/zmflq/lcgv/</v>
      </c>
      <c r="H82" s="5">
        <f>IFERROR(__xludf.DUMMYFUNCTION("SUM(FILTER(E$2:E$1088,FIND(G82,D$2:D$1088)))"),8121467.0)</f>
        <v>8121467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" t="s">
        <v>18</v>
      </c>
      <c r="B83" s="5" t="str">
        <f t="shared" si="2"/>
        <v>/lcgv/cthtlwds/tfwgg/</v>
      </c>
      <c r="C83" s="6" t="str">
        <f t="shared" si="3"/>
        <v>1485</v>
      </c>
      <c r="D83" s="1" t="str">
        <f>IFERROR(__xludf.DUMMYFUNCTION("IF( ISBETWEEN(CODE(LEFT(A83,1)),CODE(""0""),CODE(""9"")), B83 &amp;A83,)"),"")</f>
        <v/>
      </c>
      <c r="E83" s="7">
        <f t="shared" si="1"/>
        <v>0</v>
      </c>
      <c r="F83" s="5"/>
      <c r="G83" s="5" t="str">
        <f>IFERROR(__xludf.DUMMYFUNCTION("""COMPUTED_VALUE"""),"/ldqc/jclb/pbb/zmflq/lcgv/dzz/")</f>
        <v>/ldqc/jclb/pbb/zmflq/lcgv/dzz/</v>
      </c>
      <c r="H83" s="5">
        <f>IFERROR(__xludf.DUMMYFUNCTION("SUM(FILTER(E$2:E$1088,FIND(G83,D$2:D$1088)))"),1280789.0)</f>
        <v>1280789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" t="s">
        <v>18</v>
      </c>
      <c r="B84" s="5" t="str">
        <f t="shared" si="2"/>
        <v>/lcgv/cthtlwds/</v>
      </c>
      <c r="C84" s="6" t="str">
        <f t="shared" si="3"/>
        <v>148</v>
      </c>
      <c r="D84" s="1" t="str">
        <f>IFERROR(__xludf.DUMMYFUNCTION("IF( ISBETWEEN(CODE(LEFT(A84,1)),CODE(""0""),CODE(""9"")), B84 &amp;A84,)"),"")</f>
        <v/>
      </c>
      <c r="E84" s="7">
        <f t="shared" si="1"/>
        <v>0</v>
      </c>
      <c r="F84" s="5"/>
      <c r="G84" s="5" t="str">
        <f>IFERROR(__xludf.DUMMYFUNCTION("""COMPUTED_VALUE"""),"/ldqc/jclb/pbb/zmflq/lcgv/dzz/cvvdv/")</f>
        <v>/ldqc/jclb/pbb/zmflq/lcgv/dzz/cvvdv/</v>
      </c>
      <c r="H84" s="5">
        <f>IFERROR(__xludf.DUMMYFUNCTION("SUM(FILTER(E$2:E$1088,FIND(G84,D$2:D$1088)))"),375773.0)</f>
        <v>375773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" t="s">
        <v>18</v>
      </c>
      <c r="B85" s="5" t="str">
        <f t="shared" si="2"/>
        <v>/lcgv/</v>
      </c>
      <c r="C85" s="6" t="str">
        <f t="shared" si="3"/>
        <v>14</v>
      </c>
      <c r="D85" s="1" t="str">
        <f>IFERROR(__xludf.DUMMYFUNCTION("IF( ISBETWEEN(CODE(LEFT(A85,1)),CODE(""0""),CODE(""9"")), B85 &amp;A85,)"),"")</f>
        <v/>
      </c>
      <c r="E85" s="7">
        <f t="shared" si="1"/>
        <v>0</v>
      </c>
      <c r="F85" s="5"/>
      <c r="G85" s="5" t="str">
        <f>IFERROR(__xludf.DUMMYFUNCTION("""COMPUTED_VALUE"""),"/ldqc/jclb/pbb/zmflq/lcgv/dzz/rsdw/")</f>
        <v>/ldqc/jclb/pbb/zmflq/lcgv/dzz/rsdw/</v>
      </c>
      <c r="H85" s="5">
        <f>IFERROR(__xludf.DUMMYFUNCTION("SUM(FILTER(E$2:E$1088,FIND(G85,D$2:D$1088)))"),37080.0)</f>
        <v>37080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" t="s">
        <v>59</v>
      </c>
      <c r="B86" s="5" t="str">
        <f t="shared" si="2"/>
        <v>/lcgv/grldv/</v>
      </c>
      <c r="C86" s="6" t="str">
        <f t="shared" si="3"/>
        <v>145</v>
      </c>
      <c r="D86" s="1" t="str">
        <f>IFERROR(__xludf.DUMMYFUNCTION("IF( ISBETWEEN(CODE(LEFT(A86,1)),CODE(""0""),CODE(""9"")), B86 &amp;A86,)"),"")</f>
        <v/>
      </c>
      <c r="E86" s="7">
        <f t="shared" si="1"/>
        <v>0</v>
      </c>
      <c r="F86" s="5"/>
      <c r="G86" s="5" t="str">
        <f>IFERROR(__xludf.DUMMYFUNCTION("""COMPUTED_VALUE"""),"/ldqc/jclb/pbb/zmflq/lcgv/dzz/rsdw/lcgv/")</f>
        <v>/ldqc/jclb/pbb/zmflq/lcgv/dzz/rsdw/lcgv/</v>
      </c>
      <c r="H86" s="5">
        <f>IFERROR(__xludf.DUMMYFUNCTION("SUM(FILTER(E$2:E$1088,FIND(G86,D$2:D$1088)))"),37080.0)</f>
        <v>37080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" t="s">
        <v>8</v>
      </c>
      <c r="B87" s="5" t="str">
        <f t="shared" si="2"/>
        <v>/lcgv/grldv/</v>
      </c>
      <c r="C87" s="6" t="str">
        <f t="shared" si="3"/>
        <v>145</v>
      </c>
      <c r="D87" s="1" t="str">
        <f>IFERROR(__xludf.DUMMYFUNCTION("IF( ISBETWEEN(CODE(LEFT(A87,1)),CODE(""0""),CODE(""9"")), B87 &amp;A87,)"),"")</f>
        <v/>
      </c>
      <c r="E87" s="7">
        <f t="shared" si="1"/>
        <v>0</v>
      </c>
      <c r="F87" s="5"/>
      <c r="G87" s="5" t="str">
        <f>IFERROR(__xludf.DUMMYFUNCTION("""COMPUTED_VALUE"""),"/ldqc/jclb/pbb/zmflq/lcgv/dzz/sjrb/")</f>
        <v>/ldqc/jclb/pbb/zmflq/lcgv/dzz/sjrb/</v>
      </c>
      <c r="H87" s="5">
        <f>IFERROR(__xludf.DUMMYFUNCTION("SUM(FILTER(E$2:E$1088,FIND(G87,D$2:D$1088)))"),233530.0)</f>
        <v>233530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" t="s">
        <v>60</v>
      </c>
      <c r="B88" s="5" t="str">
        <f t="shared" si="2"/>
        <v>/lcgv/grldv/</v>
      </c>
      <c r="C88" s="6" t="str">
        <f t="shared" si="3"/>
        <v>145</v>
      </c>
      <c r="D88" s="1" t="str">
        <f>IFERROR(__xludf.DUMMYFUNCTION("IF( ISBETWEEN(CODE(LEFT(A88,1)),CODE(""0""),CODE(""9"")), B88 &amp;A88,)"),"/lcgv/grldv/145761 mrqgpv.gsm")</f>
        <v>/lcgv/grldv/145761 mrqgpv.gsm</v>
      </c>
      <c r="E88" s="7">
        <f t="shared" si="1"/>
        <v>145761</v>
      </c>
      <c r="F88" s="5"/>
      <c r="G88" s="5" t="str">
        <f>IFERROR(__xludf.DUMMYFUNCTION("""COMPUTED_VALUE"""),"/ldqc/jclb/pbb/zmflq/lcgv/hbzzf/")</f>
        <v>/ldqc/jclb/pbb/zmflq/lcgv/hbzzf/</v>
      </c>
      <c r="H88" s="5">
        <f>IFERROR(__xludf.DUMMYFUNCTION("SUM(FILTER(E$2:E$1088,FIND(G88,D$2:D$1088)))"),36018.0)</f>
        <v>36018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" t="s">
        <v>61</v>
      </c>
      <c r="B89" s="5" t="str">
        <f t="shared" si="2"/>
        <v>/lcgv/grldv/</v>
      </c>
      <c r="C89" s="6" t="str">
        <f t="shared" si="3"/>
        <v>145</v>
      </c>
      <c r="D89" s="1" t="str">
        <f>IFERROR(__xludf.DUMMYFUNCTION("IF( ISBETWEEN(CODE(LEFT(A89,1)),CODE(""0""),CODE(""9"")), B89 &amp;A89,)"),"")</f>
        <v/>
      </c>
      <c r="E89" s="7">
        <f t="shared" si="1"/>
        <v>0</v>
      </c>
      <c r="F89" s="5"/>
      <c r="G89" s="5" t="str">
        <f>IFERROR(__xludf.DUMMYFUNCTION("""COMPUTED_VALUE"""),"/ldqc/jclb/pbb/zmflq/lcgv/jncrbhc/")</f>
        <v>/ldqc/jclb/pbb/zmflq/lcgv/jncrbhc/</v>
      </c>
      <c r="H89" s="5">
        <f>IFERROR(__xludf.DUMMYFUNCTION("SUM(FILTER(E$2:E$1088,FIND(G89,D$2:D$1088)))"),450028.0)</f>
        <v>450028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" t="s">
        <v>62</v>
      </c>
      <c r="B90" s="5" t="str">
        <f t="shared" si="2"/>
        <v>/lcgv/grldv/wqdlv/</v>
      </c>
      <c r="C90" s="6" t="str">
        <f t="shared" si="3"/>
        <v>1455</v>
      </c>
      <c r="D90" s="1" t="str">
        <f>IFERROR(__xludf.DUMMYFUNCTION("IF( ISBETWEEN(CODE(LEFT(A90,1)),CODE(""0""),CODE(""9"")), B90 &amp;A90,)"),"")</f>
        <v/>
      </c>
      <c r="E90" s="7">
        <f t="shared" si="1"/>
        <v>0</v>
      </c>
      <c r="F90" s="5"/>
      <c r="G90" s="5" t="str">
        <f>IFERROR(__xludf.DUMMYFUNCTION("""COMPUTED_VALUE"""),"/ldqc/jclb/pbb/zmflq/lcgv/mzzpfnr/")</f>
        <v>/ldqc/jclb/pbb/zmflq/lcgv/mzzpfnr/</v>
      </c>
      <c r="H90" s="5">
        <f>IFERROR(__xludf.DUMMYFUNCTION("SUM(FILTER(E$2:E$1088,FIND(G90,D$2:D$1088)))"),2086088.0)</f>
        <v>2086088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" t="s">
        <v>8</v>
      </c>
      <c r="B91" s="5" t="str">
        <f t="shared" si="2"/>
        <v>/lcgv/grldv/wqdlv/</v>
      </c>
      <c r="C91" s="6" t="str">
        <f t="shared" si="3"/>
        <v>1455</v>
      </c>
      <c r="D91" s="1" t="str">
        <f>IFERROR(__xludf.DUMMYFUNCTION("IF( ISBETWEEN(CODE(LEFT(A91,1)),CODE(""0""),CODE(""9"")), B91 &amp;A91,)"),"")</f>
        <v/>
      </c>
      <c r="E91" s="7">
        <f t="shared" si="1"/>
        <v>0</v>
      </c>
      <c r="F91" s="5"/>
      <c r="G91" s="5" t="str">
        <f>IFERROR(__xludf.DUMMYFUNCTION("""COMPUTED_VALUE"""),"/ldqc/jclb/pbb/zmflq/lcgv/mzzpfnr/hmjzlr/")</f>
        <v>/ldqc/jclb/pbb/zmflq/lcgv/mzzpfnr/hmjzlr/</v>
      </c>
      <c r="H91" s="5">
        <f>IFERROR(__xludf.DUMMYFUNCTION("SUM(FILTER(E$2:E$1088,FIND(G91,D$2:D$1088)))"),268342.0)</f>
        <v>268342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" t="s">
        <v>63</v>
      </c>
      <c r="B92" s="5" t="str">
        <f t="shared" si="2"/>
        <v>/lcgv/grldv/wqdlv/</v>
      </c>
      <c r="C92" s="6" t="str">
        <f t="shared" si="3"/>
        <v>1455</v>
      </c>
      <c r="D92" s="1" t="str">
        <f>IFERROR(__xludf.DUMMYFUNCTION("IF( ISBETWEEN(CODE(LEFT(A92,1)),CODE(""0""),CODE(""9"")), B92 &amp;A92,)"),"/lcgv/grldv/wqdlv/96902 jhmsp")</f>
        <v>/lcgv/grldv/wqdlv/96902 jhmsp</v>
      </c>
      <c r="E92" s="7">
        <f t="shared" si="1"/>
        <v>96902</v>
      </c>
      <c r="F92" s="5"/>
      <c r="G92" s="5" t="str">
        <f>IFERROR(__xludf.DUMMYFUNCTION("""COMPUTED_VALUE"""),"/ldqc/jclb/pbb/zmflq/lcgv/mzzpfnr/lcgv/")</f>
        <v>/ldqc/jclb/pbb/zmflq/lcgv/mzzpfnr/lcgv/</v>
      </c>
      <c r="H92" s="5">
        <f>IFERROR(__xludf.DUMMYFUNCTION("SUM(FILTER(E$2:E$1088,FIND(G92,D$2:D$1088)))"),944376.0)</f>
        <v>944376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" t="s">
        <v>64</v>
      </c>
      <c r="B93" s="5" t="str">
        <f t="shared" si="2"/>
        <v>/lcgv/grldv/wqdlv/</v>
      </c>
      <c r="C93" s="6" t="str">
        <f t="shared" si="3"/>
        <v>1455</v>
      </c>
      <c r="D93" s="1" t="str">
        <f>IFERROR(__xludf.DUMMYFUNCTION("IF( ISBETWEEN(CODE(LEFT(A93,1)),CODE(""0""),CODE(""9"")), B93 &amp;A93,)"),"/lcgv/grldv/wqdlv/157064 mrqgpv.gsm")</f>
        <v>/lcgv/grldv/wqdlv/157064 mrqgpv.gsm</v>
      </c>
      <c r="E93" s="7">
        <f t="shared" si="1"/>
        <v>157064</v>
      </c>
      <c r="F93" s="5"/>
      <c r="G93" s="5" t="str">
        <f>IFERROR(__xludf.DUMMYFUNCTION("""COMPUTED_VALUE"""),"/ldqc/jclb/pbb/zmflq/lcgv/mzzpfnr/lcgv/pwhl/")</f>
        <v>/ldqc/jclb/pbb/zmflq/lcgv/mzzpfnr/lcgv/pwhl/</v>
      </c>
      <c r="H93" s="5">
        <f>IFERROR(__xludf.DUMMYFUNCTION("SUM(FILTER(E$2:E$1088,FIND(G93,D$2:D$1088)))"),125371.0)</f>
        <v>125371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" t="s">
        <v>18</v>
      </c>
      <c r="B94" s="5" t="str">
        <f t="shared" si="2"/>
        <v>/lcgv/grldv/</v>
      </c>
      <c r="C94" s="6" t="str">
        <f t="shared" si="3"/>
        <v>145</v>
      </c>
      <c r="D94" s="1" t="str">
        <f>IFERROR(__xludf.DUMMYFUNCTION("IF( ISBETWEEN(CODE(LEFT(A94,1)),CODE(""0""),CODE(""9"")), B94 &amp;A94,)"),"")</f>
        <v/>
      </c>
      <c r="E94" s="7">
        <f t="shared" si="1"/>
        <v>0</v>
      </c>
      <c r="F94" s="5"/>
      <c r="G94" s="5" t="str">
        <f>IFERROR(__xludf.DUMMYFUNCTION("""COMPUTED_VALUE"""),"/ldqc/jclb/pbb/zmflq/lcgv/mzzpfnr/lcgv/rfzrwc/")</f>
        <v>/ldqc/jclb/pbb/zmflq/lcgv/mzzpfnr/lcgv/rfzrwc/</v>
      </c>
      <c r="H94" s="5">
        <f>IFERROR(__xludf.DUMMYFUNCTION("SUM(FILTER(E$2:E$1088,FIND(G94,D$2:D$1088)))"),819005.0)</f>
        <v>819005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" t="s">
        <v>18</v>
      </c>
      <c r="B95" s="5" t="str">
        <f t="shared" si="2"/>
        <v>/lcgv/</v>
      </c>
      <c r="C95" s="6" t="str">
        <f t="shared" si="3"/>
        <v>14</v>
      </c>
      <c r="D95" s="1" t="str">
        <f>IFERROR(__xludf.DUMMYFUNCTION("IF( ISBETWEEN(CODE(LEFT(A95,1)),CODE(""0""),CODE(""9"")), B95 &amp;A95,)"),"")</f>
        <v/>
      </c>
      <c r="E95" s="7">
        <f t="shared" si="1"/>
        <v>0</v>
      </c>
      <c r="F95" s="5"/>
      <c r="G95" s="5" t="str">
        <f>IFERROR(__xludf.DUMMYFUNCTION("""COMPUTED_VALUE"""),"/ldqc/jclb/pbb/zmflq/lcgv/mzzpfnr/lcgv/rfzrwc/jjl/")</f>
        <v>/ldqc/jclb/pbb/zmflq/lcgv/mzzpfnr/lcgv/rfzrwc/jjl/</v>
      </c>
      <c r="H95" s="5">
        <f>IFERROR(__xludf.DUMMYFUNCTION("SUM(FILTER(E$2:E$1088,FIND(G95,D$2:D$1088)))"),368646.0)</f>
        <v>368646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" t="s">
        <v>65</v>
      </c>
      <c r="B96" s="5" t="str">
        <f t="shared" si="2"/>
        <v>/lcgv/lnztfr/</v>
      </c>
      <c r="C96" s="6" t="str">
        <f t="shared" si="3"/>
        <v>146</v>
      </c>
      <c r="D96" s="1" t="str">
        <f>IFERROR(__xludf.DUMMYFUNCTION("IF( ISBETWEEN(CODE(LEFT(A96,1)),CODE(""0""),CODE(""9"")), B96 &amp;A96,)"),"")</f>
        <v/>
      </c>
      <c r="E96" s="7">
        <f t="shared" si="1"/>
        <v>0</v>
      </c>
      <c r="F96" s="5"/>
      <c r="G96" s="5" t="str">
        <f>IFERROR(__xludf.DUMMYFUNCTION("""COMPUTED_VALUE"""),"/ldqc/jclb/pbb/zmflq/lcgv/mzzpfnr/lcgv/rfzrwc/jjl/jrjjr/")</f>
        <v>/ldqc/jclb/pbb/zmflq/lcgv/mzzpfnr/lcgv/rfzrwc/jjl/jrjjr/</v>
      </c>
      <c r="H96" s="5">
        <f>IFERROR(__xludf.DUMMYFUNCTION("SUM(FILTER(E$2:E$1088,FIND(G96,D$2:D$1088)))"),243753.0)</f>
        <v>243753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" t="s">
        <v>8</v>
      </c>
      <c r="B97" s="5" t="str">
        <f t="shared" si="2"/>
        <v>/lcgv/lnztfr/</v>
      </c>
      <c r="C97" s="6" t="str">
        <f t="shared" si="3"/>
        <v>146</v>
      </c>
      <c r="D97" s="1" t="str">
        <f>IFERROR(__xludf.DUMMYFUNCTION("IF( ISBETWEEN(CODE(LEFT(A97,1)),CODE(""0""),CODE(""9"")), B97 &amp;A97,)"),"")</f>
        <v/>
      </c>
      <c r="E97" s="7">
        <f t="shared" si="1"/>
        <v>0</v>
      </c>
      <c r="F97" s="5"/>
      <c r="G97" s="5" t="str">
        <f>IFERROR(__xludf.DUMMYFUNCTION("""COMPUTED_VALUE"""),"/ldqc/jclb/pbb/zmflq/lcgv/mzzpfnr/lcgv/rfzrwc/mqp/")</f>
        <v>/ldqc/jclb/pbb/zmflq/lcgv/mzzpfnr/lcgv/rfzrwc/mqp/</v>
      </c>
      <c r="H97" s="5">
        <f>IFERROR(__xludf.DUMMYFUNCTION("SUM(FILTER(E$2:E$1088,FIND(G97,D$2:D$1088)))"),142621.0)</f>
        <v>142621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" t="s">
        <v>66</v>
      </c>
      <c r="B98" s="5" t="str">
        <f t="shared" si="2"/>
        <v>/lcgv/lnztfr/</v>
      </c>
      <c r="C98" s="6" t="str">
        <f t="shared" si="3"/>
        <v>146</v>
      </c>
      <c r="D98" s="1" t="str">
        <f>IFERROR(__xludf.DUMMYFUNCTION("IF( ISBETWEEN(CODE(LEFT(A98,1)),CODE(""0""),CODE(""9"")), B98 &amp;A98,)"),"/lcgv/lnztfr/137978 bpq")</f>
        <v>/lcgv/lnztfr/137978 bpq</v>
      </c>
      <c r="E98" s="7">
        <f t="shared" si="1"/>
        <v>137978</v>
      </c>
      <c r="F98" s="5"/>
      <c r="G98" s="5" t="str">
        <f>IFERROR(__xludf.DUMMYFUNCTION("""COMPUTED_VALUE"""),"/ldqc/jclb/pbb/zmflq/lcgv/mzzpfnr/lcgv/rfzrwc/wptr/")</f>
        <v>/ldqc/jclb/pbb/zmflq/lcgv/mzzpfnr/lcgv/rfzrwc/wptr/</v>
      </c>
      <c r="H98" s="5">
        <f>IFERROR(__xludf.DUMMYFUNCTION("SUM(FILTER(E$2:E$1088,FIND(G98,D$2:D$1088)))"),46279.0)</f>
        <v>46279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" t="s">
        <v>67</v>
      </c>
      <c r="B99" s="5" t="str">
        <f t="shared" si="2"/>
        <v>/lcgv/lnztfr/</v>
      </c>
      <c r="C99" s="6" t="str">
        <f t="shared" si="3"/>
        <v>146</v>
      </c>
      <c r="D99" s="1" t="str">
        <f>IFERROR(__xludf.DUMMYFUNCTION("IF( ISBETWEEN(CODE(LEFT(A99,1)),CODE(""0""),CODE(""9"")), B99 &amp;A99,)"),"/lcgv/lnztfr/180941 fvpfmwn")</f>
        <v>/lcgv/lnztfr/180941 fvpfmwn</v>
      </c>
      <c r="E99" s="7">
        <f t="shared" si="1"/>
        <v>180941</v>
      </c>
      <c r="F99" s="5"/>
      <c r="G99" s="5" t="str">
        <f>IFERROR(__xludf.DUMMYFUNCTION("""COMPUTED_VALUE"""),"/ldqc/jclb/pbb/zmflq/lcgv/mzzpfnr/lcgv/rfzrwc/wqdlv/")</f>
        <v>/ldqc/jclb/pbb/zmflq/lcgv/mzzpfnr/lcgv/rfzrwc/wqdlv/</v>
      </c>
      <c r="H99" s="5">
        <f>IFERROR(__xludf.DUMMYFUNCTION("SUM(FILTER(E$2:E$1088,FIND(G99,D$2:D$1088)))"),104474.0)</f>
        <v>104474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" t="s">
        <v>68</v>
      </c>
      <c r="B100" s="5" t="str">
        <f t="shared" si="2"/>
        <v>/lcgv/lnztfr/</v>
      </c>
      <c r="C100" s="6" t="str">
        <f t="shared" si="3"/>
        <v>146</v>
      </c>
      <c r="D100" s="1" t="str">
        <f>IFERROR(__xludf.DUMMYFUNCTION("IF( ISBETWEEN(CODE(LEFT(A100,1)),CODE(""0""),CODE(""9"")), B100 &amp;A100,)"),"/lcgv/lnztfr/148685 hsg.qgj")</f>
        <v>/lcgv/lnztfr/148685 hsg.qgj</v>
      </c>
      <c r="E100" s="7">
        <f t="shared" si="1"/>
        <v>148685</v>
      </c>
      <c r="F100" s="5"/>
      <c r="G100" s="5" t="str">
        <f>IFERROR(__xludf.DUMMYFUNCTION("""COMPUTED_VALUE"""),"/ldqc/jclb/pbb/zmflq/lcgv/mzzpfnr/mczs/")</f>
        <v>/ldqc/jclb/pbb/zmflq/lcgv/mzzpfnr/mczs/</v>
      </c>
      <c r="H100" s="5">
        <f>IFERROR(__xludf.DUMMYFUNCTION("SUM(FILTER(E$2:E$1088,FIND(G100,D$2:D$1088)))"),534984.0)</f>
        <v>534984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" t="s">
        <v>69</v>
      </c>
      <c r="B101" s="5" t="str">
        <f t="shared" si="2"/>
        <v>/lcgv/lnztfr/</v>
      </c>
      <c r="C101" s="6" t="str">
        <f t="shared" si="3"/>
        <v>146</v>
      </c>
      <c r="D101" s="1" t="str">
        <f>IFERROR(__xludf.DUMMYFUNCTION("IF( ISBETWEEN(CODE(LEFT(A101,1)),CODE(""0""),CODE(""9"")), B101 &amp;A101,)"),"/lcgv/lnztfr/865 mrqgpv.gsm")</f>
        <v>/lcgv/lnztfr/865 mrqgpv.gsm</v>
      </c>
      <c r="E101" s="7">
        <f t="shared" si="1"/>
        <v>865</v>
      </c>
      <c r="F101" s="5"/>
      <c r="G101" s="5" t="str">
        <f>IFERROR(__xludf.DUMMYFUNCTION("""COMPUTED_VALUE"""),"/ldqc/jclb/pbb/zmflq/lcgv/mzzpfnr/mczs/pjm/")</f>
        <v>/ldqc/jclb/pbb/zmflq/lcgv/mzzpfnr/mczs/pjm/</v>
      </c>
      <c r="H101" s="5">
        <f>IFERROR(__xludf.DUMMYFUNCTION("SUM(FILTER(E$2:E$1088,FIND(G101,D$2:D$1088)))"),201647.0)</f>
        <v>201647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" t="s">
        <v>18</v>
      </c>
      <c r="B102" s="5" t="str">
        <f t="shared" si="2"/>
        <v>/lcgv/</v>
      </c>
      <c r="C102" s="6" t="str">
        <f t="shared" si="3"/>
        <v>14</v>
      </c>
      <c r="D102" s="1" t="str">
        <f>IFERROR(__xludf.DUMMYFUNCTION("IF( ISBETWEEN(CODE(LEFT(A102,1)),CODE(""0""),CODE(""9"")), B102 &amp;A102,)"),"")</f>
        <v/>
      </c>
      <c r="E102" s="7">
        <f t="shared" si="1"/>
        <v>0</v>
      </c>
      <c r="F102" s="5"/>
      <c r="G102" s="5" t="str">
        <f>IFERROR(__xludf.DUMMYFUNCTION("""COMPUTED_VALUE"""),"/ldqc/jclb/pbb/zmflq/lcgv/mzzpfnr/mczs/pjm/wqdlv/")</f>
        <v>/ldqc/jclb/pbb/zmflq/lcgv/mzzpfnr/mczs/pjm/wqdlv/</v>
      </c>
      <c r="H102" s="5">
        <f>IFERROR(__xludf.DUMMYFUNCTION("SUM(FILTER(E$2:E$1088,FIND(G102,D$2:D$1088)))"),201647.0)</f>
        <v>201647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" t="s">
        <v>70</v>
      </c>
      <c r="B103" s="5" t="str">
        <f t="shared" si="2"/>
        <v>/lcgv/vwhf/</v>
      </c>
      <c r="C103" s="6" t="str">
        <f t="shared" si="3"/>
        <v>144</v>
      </c>
      <c r="D103" s="1" t="str">
        <f>IFERROR(__xludf.DUMMYFUNCTION("IF( ISBETWEEN(CODE(LEFT(A103,1)),CODE(""0""),CODE(""9"")), B103 &amp;A103,)"),"")</f>
        <v/>
      </c>
      <c r="E103" s="7">
        <f t="shared" si="1"/>
        <v>0</v>
      </c>
      <c r="F103" s="5"/>
      <c r="G103" s="5" t="str">
        <f>IFERROR(__xludf.DUMMYFUNCTION("""COMPUTED_VALUE"""),"/ldqc/jclb/pbb/zmflq/lcgv/mzzpfnr/mczs/thbwb/")</f>
        <v>/ldqc/jclb/pbb/zmflq/lcgv/mzzpfnr/mczs/thbwb/</v>
      </c>
      <c r="H103" s="5">
        <f>IFERROR(__xludf.DUMMYFUNCTION("SUM(FILTER(E$2:E$1088,FIND(G103,D$2:D$1088)))"),146494.0)</f>
        <v>146494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" t="s">
        <v>8</v>
      </c>
      <c r="B104" s="5" t="str">
        <f t="shared" si="2"/>
        <v>/lcgv/vwhf/</v>
      </c>
      <c r="C104" s="6" t="str">
        <f t="shared" si="3"/>
        <v>144</v>
      </c>
      <c r="D104" s="1" t="str">
        <f>IFERROR(__xludf.DUMMYFUNCTION("IF( ISBETWEEN(CODE(LEFT(A104,1)),CODE(""0""),CODE(""9"")), B104 &amp;A104,)"),"")</f>
        <v/>
      </c>
      <c r="E104" s="7">
        <f t="shared" si="1"/>
        <v>0</v>
      </c>
      <c r="F104" s="5"/>
      <c r="G104" s="5" t="str">
        <f>IFERROR(__xludf.DUMMYFUNCTION("""COMPUTED_VALUE"""),"/ldqc/jclb/pbb/zmflq/lcgv/mzzpfnr/wqdlv/")</f>
        <v>/ldqc/jclb/pbb/zmflq/lcgv/mzzpfnr/wqdlv/</v>
      </c>
      <c r="H104" s="5">
        <f>IFERROR(__xludf.DUMMYFUNCTION("SUM(FILTER(E$2:E$1088,FIND(G104,D$2:D$1088)))"),103876.0)</f>
        <v>103876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" t="s">
        <v>71</v>
      </c>
      <c r="B105" s="5" t="str">
        <f t="shared" si="2"/>
        <v>/lcgv/vwhf/</v>
      </c>
      <c r="C105" s="6" t="str">
        <f t="shared" si="3"/>
        <v>144</v>
      </c>
      <c r="D105" s="1" t="str">
        <f>IFERROR(__xludf.DUMMYFUNCTION("IF( ISBETWEEN(CODE(LEFT(A105,1)),CODE(""0""),CODE(""9"")), B105 &amp;A105,)"),"")</f>
        <v/>
      </c>
      <c r="E105" s="7">
        <f t="shared" si="1"/>
        <v>0</v>
      </c>
      <c r="F105" s="5"/>
      <c r="G105" s="5" t="str">
        <f>IFERROR(__xludf.DUMMYFUNCTION("""COMPUTED_VALUE"""),"/ldqc/jclb/pbb/zmflq/lcgv/nmbfwc/")</f>
        <v>/ldqc/jclb/pbb/zmflq/lcgv/nmbfwc/</v>
      </c>
      <c r="H105" s="5">
        <f>IFERROR(__xludf.DUMMYFUNCTION("SUM(FILTER(E$2:E$1088,FIND(G105,D$2:D$1088)))"),447914.0)</f>
        <v>447914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" t="s">
        <v>72</v>
      </c>
      <c r="B106" s="5" t="str">
        <f t="shared" si="2"/>
        <v>/lcgv/vwhf/</v>
      </c>
      <c r="C106" s="6" t="str">
        <f t="shared" si="3"/>
        <v>144</v>
      </c>
      <c r="D106" s="1" t="str">
        <f>IFERROR(__xludf.DUMMYFUNCTION("IF( ISBETWEEN(CODE(LEFT(A106,1)),CODE(""0""),CODE(""9"")), B106 &amp;A106,)"),"")</f>
        <v/>
      </c>
      <c r="E106" s="7">
        <f t="shared" si="1"/>
        <v>0</v>
      </c>
      <c r="F106" s="5"/>
      <c r="G106" s="5" t="str">
        <f>IFERROR(__xludf.DUMMYFUNCTION("""COMPUTED_VALUE"""),"/ldqc/jclb/pbb/zmflq/lcgv/nmbfwc/fgctdds/")</f>
        <v>/ldqc/jclb/pbb/zmflq/lcgv/nmbfwc/fgctdds/</v>
      </c>
      <c r="H106" s="5">
        <f>IFERROR(__xludf.DUMMYFUNCTION("SUM(FILTER(E$2:E$1088,FIND(G106,D$2:D$1088)))"),205015.0)</f>
        <v>205015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" t="s">
        <v>12</v>
      </c>
      <c r="B107" s="5" t="str">
        <f t="shared" si="2"/>
        <v>/lcgv/vwhf/</v>
      </c>
      <c r="C107" s="6" t="str">
        <f t="shared" si="3"/>
        <v>144</v>
      </c>
      <c r="D107" s="1" t="str">
        <f>IFERROR(__xludf.DUMMYFUNCTION("IF( ISBETWEEN(CODE(LEFT(A107,1)),CODE(""0""),CODE(""9"")), B107 &amp;A107,)"),"")</f>
        <v/>
      </c>
      <c r="E107" s="7">
        <f t="shared" si="1"/>
        <v>0</v>
      </c>
      <c r="F107" s="5"/>
      <c r="G107" s="5" t="str">
        <f>IFERROR(__xludf.DUMMYFUNCTION("""COMPUTED_VALUE"""),"/ldqc/jclb/pbb/zmflq/lcgv/nmbfwc/rwgscjbv/")</f>
        <v>/ldqc/jclb/pbb/zmflq/lcgv/nmbfwc/rwgscjbv/</v>
      </c>
      <c r="H107" s="5">
        <f>IFERROR(__xludf.DUMMYFUNCTION("SUM(FILTER(E$2:E$1088,FIND(G107,D$2:D$1088)))"),242899.0)</f>
        <v>242899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" t="s">
        <v>73</v>
      </c>
      <c r="B108" s="5" t="str">
        <f t="shared" si="2"/>
        <v>/lcgv/vwhf/</v>
      </c>
      <c r="C108" s="6" t="str">
        <f t="shared" si="3"/>
        <v>144</v>
      </c>
      <c r="D108" s="1" t="str">
        <f>IFERROR(__xludf.DUMMYFUNCTION("IF( ISBETWEEN(CODE(LEFT(A108,1)),CODE(""0""),CODE(""9"")), B108 &amp;A108,)"),"")</f>
        <v/>
      </c>
      <c r="E108" s="7">
        <f t="shared" si="1"/>
        <v>0</v>
      </c>
      <c r="F108" s="5"/>
      <c r="G108" s="5" t="str">
        <f>IFERROR(__xludf.DUMMYFUNCTION("""COMPUTED_VALUE"""),"/ldqc/jclb/pbb/zmflq/lcgv/rfzrwc/")</f>
        <v>/ldqc/jclb/pbb/zmflq/lcgv/rfzrwc/</v>
      </c>
      <c r="H108" s="5">
        <f>IFERROR(__xludf.DUMMYFUNCTION("SUM(FILTER(E$2:E$1088,FIND(G108,D$2:D$1088)))"),3493129.0)</f>
        <v>3493129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" t="s">
        <v>74</v>
      </c>
      <c r="B109" s="5" t="str">
        <f t="shared" si="2"/>
        <v>/lcgv/vwhf/</v>
      </c>
      <c r="C109" s="6" t="str">
        <f t="shared" si="3"/>
        <v>144</v>
      </c>
      <c r="D109" s="1" t="str">
        <f>IFERROR(__xludf.DUMMYFUNCTION("IF( ISBETWEEN(CODE(LEFT(A109,1)),CODE(""0""),CODE(""9"")), B109 &amp;A109,)"),"/lcgv/vwhf/116134 mrqgpv.gsm")</f>
        <v>/lcgv/vwhf/116134 mrqgpv.gsm</v>
      </c>
      <c r="E109" s="7">
        <f t="shared" si="1"/>
        <v>116134</v>
      </c>
      <c r="F109" s="5"/>
      <c r="G109" s="5" t="str">
        <f>IFERROR(__xludf.DUMMYFUNCTION("""COMPUTED_VALUE"""),"/ldqc/jclb/pbb/zmflq/lcgv/rfzrwc/bnsgzwhn/")</f>
        <v>/ldqc/jclb/pbb/zmflq/lcgv/rfzrwc/bnsgzwhn/</v>
      </c>
      <c r="H109" s="5">
        <f>IFERROR(__xludf.DUMMYFUNCTION("SUM(FILTER(E$2:E$1088,FIND(G109,D$2:D$1088)))"),1101970.0)</f>
        <v>1101970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" t="s">
        <v>75</v>
      </c>
      <c r="B110" s="5" t="str">
        <f t="shared" si="2"/>
        <v>/lcgv/vwhf/</v>
      </c>
      <c r="C110" s="6" t="str">
        <f t="shared" si="3"/>
        <v>144</v>
      </c>
      <c r="D110" s="1" t="str">
        <f>IFERROR(__xludf.DUMMYFUNCTION("IF( ISBETWEEN(CODE(LEFT(A110,1)),CODE(""0""),CODE(""9"")), B110 &amp;A110,)"),"")</f>
        <v/>
      </c>
      <c r="E110" s="7">
        <f t="shared" si="1"/>
        <v>0</v>
      </c>
      <c r="F110" s="5"/>
      <c r="G110" s="5" t="str">
        <f>IFERROR(__xludf.DUMMYFUNCTION("""COMPUTED_VALUE"""),"/ldqc/jclb/pbb/zmflq/lcgv/rfzrwc/bnsgzwhn/wpwmflr/")</f>
        <v>/ldqc/jclb/pbb/zmflq/lcgv/rfzrwc/bnsgzwhn/wpwmflr/</v>
      </c>
      <c r="H110" s="5">
        <f>IFERROR(__xludf.DUMMYFUNCTION("SUM(FILTER(E$2:E$1088,FIND(G110,D$2:D$1088)))"),644013.0)</f>
        <v>644013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" t="s">
        <v>76</v>
      </c>
      <c r="B111" s="5" t="str">
        <f t="shared" si="2"/>
        <v>/lcgv/vwhf/bgtgqzz/</v>
      </c>
      <c r="C111" s="6" t="str">
        <f t="shared" si="3"/>
        <v>1447</v>
      </c>
      <c r="D111" s="1" t="str">
        <f>IFERROR(__xludf.DUMMYFUNCTION("IF( ISBETWEEN(CODE(LEFT(A111,1)),CODE(""0""),CODE(""9"")), B111 &amp;A111,)"),"")</f>
        <v/>
      </c>
      <c r="E111" s="7">
        <f t="shared" si="1"/>
        <v>0</v>
      </c>
      <c r="F111" s="5"/>
      <c r="G111" s="5" t="str">
        <f>IFERROR(__xludf.DUMMYFUNCTION("""COMPUTED_VALUE"""),"/ldqc/jclb/pbb/zmflq/lcgv/rfzrwc/bnsgzwhn/wpwmflr/rfzrwc/")</f>
        <v>/ldqc/jclb/pbb/zmflq/lcgv/rfzrwc/bnsgzwhn/wpwmflr/rfzrwc/</v>
      </c>
      <c r="H111" s="5">
        <f>IFERROR(__xludf.DUMMYFUNCTION("SUM(FILTER(E$2:E$1088,FIND(G111,D$2:D$1088)))"),205267.0)</f>
        <v>205267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" t="s">
        <v>8</v>
      </c>
      <c r="B112" s="5" t="str">
        <f t="shared" si="2"/>
        <v>/lcgv/vwhf/bgtgqzz/</v>
      </c>
      <c r="C112" s="6" t="str">
        <f t="shared" si="3"/>
        <v>1447</v>
      </c>
      <c r="D112" s="1" t="str">
        <f>IFERROR(__xludf.DUMMYFUNCTION("IF( ISBETWEEN(CODE(LEFT(A112,1)),CODE(""0""),CODE(""9"")), B112 &amp;A112,)"),"")</f>
        <v/>
      </c>
      <c r="E112" s="7">
        <f t="shared" si="1"/>
        <v>0</v>
      </c>
      <c r="F112" s="5"/>
      <c r="G112" s="5" t="str">
        <f>IFERROR(__xludf.DUMMYFUNCTION("""COMPUTED_VALUE"""),"/ldqc/jclb/pbb/zmflq/lcgv/rfzrwc/bnsgzwhn/wpwmflr/rfzrwc/zbhgwsd/")</f>
        <v>/ldqc/jclb/pbb/zmflq/lcgv/rfzrwc/bnsgzwhn/wpwmflr/rfzrwc/zbhgwsd/</v>
      </c>
      <c r="H112" s="5">
        <f>IFERROR(__xludf.DUMMYFUNCTION("SUM(FILTER(E$2:E$1088,FIND(G112,D$2:D$1088)))"),43750.0)</f>
        <v>43750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" t="s">
        <v>77</v>
      </c>
      <c r="B113" s="5" t="str">
        <f t="shared" si="2"/>
        <v>/lcgv/vwhf/bgtgqzz/</v>
      </c>
      <c r="C113" s="6" t="str">
        <f t="shared" si="3"/>
        <v>1447</v>
      </c>
      <c r="D113" s="1" t="str">
        <f>IFERROR(__xludf.DUMMYFUNCTION("IF( ISBETWEEN(CODE(LEFT(A113,1)),CODE(""0""),CODE(""9"")), B113 &amp;A113,)"),"")</f>
        <v/>
      </c>
      <c r="E113" s="7">
        <f t="shared" si="1"/>
        <v>0</v>
      </c>
      <c r="F113" s="5"/>
      <c r="G113" s="5" t="str">
        <f>IFERROR(__xludf.DUMMYFUNCTION("""COMPUTED_VALUE"""),"/ldqc/jclb/pbb/zmflq/lcgv/rfzrwc/bnsgzwhn/wpwmflr/srnm/")</f>
        <v>/ldqc/jclb/pbb/zmflq/lcgv/rfzrwc/bnsgzwhn/wpwmflr/srnm/</v>
      </c>
      <c r="H113" s="5">
        <f>IFERROR(__xludf.DUMMYFUNCTION("SUM(FILTER(E$2:E$1088,FIND(G113,D$2:D$1088)))"),164604.0)</f>
        <v>164604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" t="s">
        <v>78</v>
      </c>
      <c r="B114" s="5" t="str">
        <f t="shared" si="2"/>
        <v>/lcgv/vwhf/bgtgqzz/</v>
      </c>
      <c r="C114" s="6" t="str">
        <f t="shared" si="3"/>
        <v>1447</v>
      </c>
      <c r="D114" s="1" t="str">
        <f>IFERROR(__xludf.DUMMYFUNCTION("IF( ISBETWEEN(CODE(LEFT(A114,1)),CODE(""0""),CODE(""9"")), B114 &amp;A114,)"),"/lcgv/vwhf/bgtgqzz/283411 nmbfwc")</f>
        <v>/lcgv/vwhf/bgtgqzz/283411 nmbfwc</v>
      </c>
      <c r="E114" s="7">
        <f t="shared" si="1"/>
        <v>283411</v>
      </c>
      <c r="F114" s="5"/>
      <c r="G114" s="5" t="str">
        <f>IFERROR(__xludf.DUMMYFUNCTION("""COMPUTED_VALUE"""),"/ldqc/jclb/pbb/zmflq/lcgv/rfzrwc/bnsgzwhn/wpwmflr/srnm/rvvtgr/")</f>
        <v>/ldqc/jclb/pbb/zmflq/lcgv/rfzrwc/bnsgzwhn/wpwmflr/srnm/rvvtgr/</v>
      </c>
      <c r="H114" s="5">
        <f>IFERROR(__xludf.DUMMYFUNCTION("SUM(FILTER(E$2:E$1088,FIND(G114,D$2:D$1088)))"),164604.0)</f>
        <v>164604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" t="s">
        <v>79</v>
      </c>
      <c r="B115" s="5" t="str">
        <f t="shared" si="2"/>
        <v>/lcgv/vwhf/bgtgqzz/</v>
      </c>
      <c r="C115" s="6" t="str">
        <f t="shared" si="3"/>
        <v>1447</v>
      </c>
      <c r="D115" s="1" t="str">
        <f>IFERROR(__xludf.DUMMYFUNCTION("IF( ISBETWEEN(CODE(LEFT(A115,1)),CODE(""0""),CODE(""9"")), B115 &amp;A115,)"),"")</f>
        <v/>
      </c>
      <c r="E115" s="7">
        <f t="shared" si="1"/>
        <v>0</v>
      </c>
      <c r="F115" s="5"/>
      <c r="G115" s="5" t="str">
        <f>IFERROR(__xludf.DUMMYFUNCTION("""COMPUTED_VALUE"""),"/ldqc/jclb/pbb/zmflq/lcgv/rfzrwc/bnsgzwhn/zmflq/")</f>
        <v>/ldqc/jclb/pbb/zmflq/lcgv/rfzrwc/bnsgzwhn/zmflq/</v>
      </c>
      <c r="H115" s="5">
        <f>IFERROR(__xludf.DUMMYFUNCTION("SUM(FILTER(E$2:E$1088,FIND(G115,D$2:D$1088)))"),448065.0)</f>
        <v>448065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" t="s">
        <v>80</v>
      </c>
      <c r="B116" s="5" t="str">
        <f t="shared" si="2"/>
        <v>/lcgv/vwhf/bgtgqzz/</v>
      </c>
      <c r="C116" s="6" t="str">
        <f t="shared" si="3"/>
        <v>1447</v>
      </c>
      <c r="D116" s="1" t="str">
        <f>IFERROR(__xludf.DUMMYFUNCTION("IF( ISBETWEEN(CODE(LEFT(A116,1)),CODE(""0""),CODE(""9"")), B116 &amp;A116,)"),"/lcgv/vwhf/bgtgqzz/240602 ttlbcssq")</f>
        <v>/lcgv/vwhf/bgtgqzz/240602 ttlbcssq</v>
      </c>
      <c r="E116" s="7">
        <f t="shared" si="1"/>
        <v>240602</v>
      </c>
      <c r="F116" s="5"/>
      <c r="G116" s="5" t="str">
        <f>IFERROR(__xludf.DUMMYFUNCTION("""COMPUTED_VALUE"""),"/ldqc/jclb/pbb/zmflq/lcgv/rfzrwc/lcgv/")</f>
        <v>/ldqc/jclb/pbb/zmflq/lcgv/rfzrwc/lcgv/</v>
      </c>
      <c r="H116" s="5">
        <f>IFERROR(__xludf.DUMMYFUNCTION("SUM(FILTER(E$2:E$1088,FIND(G116,D$2:D$1088)))"),733446.0)</f>
        <v>733446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" t="s">
        <v>81</v>
      </c>
      <c r="B117" s="5" t="str">
        <f t="shared" si="2"/>
        <v>/lcgv/vwhf/bgtgqzz/dzpjg/</v>
      </c>
      <c r="C117" s="6" t="str">
        <f t="shared" si="3"/>
        <v>14475</v>
      </c>
      <c r="D117" s="1" t="str">
        <f>IFERROR(__xludf.DUMMYFUNCTION("IF( ISBETWEEN(CODE(LEFT(A117,1)),CODE(""0""),CODE(""9"")), B117 &amp;A117,)"),"")</f>
        <v/>
      </c>
      <c r="E117" s="7">
        <f t="shared" si="1"/>
        <v>0</v>
      </c>
      <c r="F117" s="5"/>
      <c r="G117" s="5" t="str">
        <f>IFERROR(__xludf.DUMMYFUNCTION("""COMPUTED_VALUE"""),"/ldqc/jclb/pbb/zmflq/lcgv/rfzrwc/lcgv/lcgv/")</f>
        <v>/ldqc/jclb/pbb/zmflq/lcgv/rfzrwc/lcgv/lcgv/</v>
      </c>
      <c r="H117" s="5">
        <f>IFERROR(__xludf.DUMMYFUNCTION("SUM(FILTER(E$2:E$1088,FIND(G117,D$2:D$1088)))"),99853.0)</f>
        <v>99853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" t="s">
        <v>8</v>
      </c>
      <c r="B118" s="5" t="str">
        <f t="shared" si="2"/>
        <v>/lcgv/vwhf/bgtgqzz/dzpjg/</v>
      </c>
      <c r="C118" s="6" t="str">
        <f t="shared" si="3"/>
        <v>14475</v>
      </c>
      <c r="D118" s="1" t="str">
        <f>IFERROR(__xludf.DUMMYFUNCTION("IF( ISBETWEEN(CODE(LEFT(A118,1)),CODE(""0""),CODE(""9"")), B118 &amp;A118,)"),"")</f>
        <v/>
      </c>
      <c r="E118" s="7">
        <f t="shared" si="1"/>
        <v>0</v>
      </c>
      <c r="F118" s="5"/>
      <c r="G118" s="5" t="str">
        <f>IFERROR(__xludf.DUMMYFUNCTION("""COMPUTED_VALUE"""),"/ldqc/jclb/pbb/zmflq/lcgv/rfzrwc/lcgv/lcgv/bpjzg/")</f>
        <v>/ldqc/jclb/pbb/zmflq/lcgv/rfzrwc/lcgv/lcgv/bpjzg/</v>
      </c>
      <c r="H118" s="5">
        <f>IFERROR(__xludf.DUMMYFUNCTION("SUM(FILTER(E$2:E$1088,FIND(G118,D$2:D$1088)))"),99853.0)</f>
        <v>99853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" t="s">
        <v>82</v>
      </c>
      <c r="B119" s="5" t="str">
        <f t="shared" si="2"/>
        <v>/lcgv/vwhf/bgtgqzz/dzpjg/</v>
      </c>
      <c r="C119" s="6" t="str">
        <f t="shared" si="3"/>
        <v>14475</v>
      </c>
      <c r="D119" s="1" t="str">
        <f>IFERROR(__xludf.DUMMYFUNCTION("IF( ISBETWEEN(CODE(LEFT(A119,1)),CODE(""0""),CODE(""9"")), B119 &amp;A119,)"),"/lcgv/vwhf/bgtgqzz/dzpjg/75545 cmfw.gsj")</f>
        <v>/lcgv/vwhf/bgtgqzz/dzpjg/75545 cmfw.gsj</v>
      </c>
      <c r="E119" s="7">
        <f t="shared" si="1"/>
        <v>75545</v>
      </c>
      <c r="F119" s="5"/>
      <c r="G119" s="5" t="str">
        <f>IFERROR(__xludf.DUMMYFUNCTION("""COMPUTED_VALUE"""),"/ldqc/jclb/pbb/zmflq/lcgv/rfzrwc/lcgv/pqttlp/")</f>
        <v>/ldqc/jclb/pbb/zmflq/lcgv/rfzrwc/lcgv/pqttlp/</v>
      </c>
      <c r="H119" s="5">
        <f>IFERROR(__xludf.DUMMYFUNCTION("SUM(FILTER(E$2:E$1088,FIND(G119,D$2:D$1088)))"),633593.0)</f>
        <v>633593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 t="s">
        <v>83</v>
      </c>
      <c r="B120" s="5" t="str">
        <f t="shared" si="2"/>
        <v>/lcgv/vwhf/bgtgqzz/dzpjg/</v>
      </c>
      <c r="C120" s="6" t="str">
        <f t="shared" si="3"/>
        <v>14475</v>
      </c>
      <c r="D120" s="1" t="str">
        <f>IFERROR(__xludf.DUMMYFUNCTION("IF( ISBETWEEN(CODE(LEFT(A120,1)),CODE(""0""),CODE(""9"")), B120 &amp;A120,)"),"/lcgv/vwhf/bgtgqzz/dzpjg/189219 lcgv.chq")</f>
        <v>/lcgv/vwhf/bgtgqzz/dzpjg/189219 lcgv.chq</v>
      </c>
      <c r="E120" s="7">
        <f t="shared" si="1"/>
        <v>189219</v>
      </c>
      <c r="F120" s="5"/>
      <c r="G120" s="5" t="str">
        <f>IFERROR(__xludf.DUMMYFUNCTION("""COMPUTED_VALUE"""),"/ldqc/jclb/pbb/zmflq/lcgv/rfzrwc/lcgv/pqttlp/bgvhcgfn/")</f>
        <v>/ldqc/jclb/pbb/zmflq/lcgv/rfzrwc/lcgv/pqttlp/bgvhcgfn/</v>
      </c>
      <c r="H120" s="5">
        <f>IFERROR(__xludf.DUMMYFUNCTION("SUM(FILTER(E$2:E$1088,FIND(G120,D$2:D$1088)))"),228291.0)</f>
        <v>228291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" t="s">
        <v>84</v>
      </c>
      <c r="B121" s="5" t="str">
        <f t="shared" si="2"/>
        <v>/lcgv/vwhf/bgtgqzz/dzpjg/</v>
      </c>
      <c r="C121" s="6" t="str">
        <f t="shared" si="3"/>
        <v>14475</v>
      </c>
      <c r="D121" s="1" t="str">
        <f>IFERROR(__xludf.DUMMYFUNCTION("IF( ISBETWEEN(CODE(LEFT(A121,1)),CODE(""0""),CODE(""9"")), B121 &amp;A121,)"),"/lcgv/vwhf/bgtgqzz/dzpjg/255580 lqndrsh.szf")</f>
        <v>/lcgv/vwhf/bgtgqzz/dzpjg/255580 lqndrsh.szf</v>
      </c>
      <c r="E121" s="7">
        <f t="shared" si="1"/>
        <v>255580</v>
      </c>
      <c r="F121" s="5"/>
      <c r="G121" s="5" t="str">
        <f>IFERROR(__xludf.DUMMYFUNCTION("""COMPUTED_VALUE"""),"/ldqc/jclb/pbb/zmflq/lcgv/rfzrwc/rcvwcbfd/")</f>
        <v>/ldqc/jclb/pbb/zmflq/lcgv/rfzrwc/rcvwcbfd/</v>
      </c>
      <c r="H121" s="5">
        <f>IFERROR(__xludf.DUMMYFUNCTION("SUM(FILTER(E$2:E$1088,FIND(G121,D$2:D$1088)))"),270671.0)</f>
        <v>270671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" t="s">
        <v>85</v>
      </c>
      <c r="B122" s="5" t="str">
        <f t="shared" si="2"/>
        <v>/lcgv/vwhf/bgtgqzz/dzpjg/</v>
      </c>
      <c r="C122" s="6" t="str">
        <f t="shared" si="3"/>
        <v>14475</v>
      </c>
      <c r="D122" s="1" t="str">
        <f>IFERROR(__xludf.DUMMYFUNCTION("IF( ISBETWEEN(CODE(LEFT(A122,1)),CODE(""0""),CODE(""9"")), B122 &amp;A122,)"),"/lcgv/vwhf/bgtgqzz/dzpjg/175733 mrqgpv.gsm")</f>
        <v>/lcgv/vwhf/bgtgqzz/dzpjg/175733 mrqgpv.gsm</v>
      </c>
      <c r="E122" s="7">
        <f t="shared" si="1"/>
        <v>175733</v>
      </c>
      <c r="F122" s="5"/>
      <c r="G122" s="5" t="str">
        <f>IFERROR(__xludf.DUMMYFUNCTION("""COMPUTED_VALUE"""),"/ldqc/jclb/pbb/zmflq/lcgv/rfzrwc/rcvwcbfd/vtrtt/")</f>
        <v>/ldqc/jclb/pbb/zmflq/lcgv/rfzrwc/rcvwcbfd/vtrtt/</v>
      </c>
      <c r="H122" s="5">
        <f>IFERROR(__xludf.DUMMYFUNCTION("SUM(FILTER(E$2:E$1088,FIND(G122,D$2:D$1088)))"),189641.0)</f>
        <v>189641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" t="s">
        <v>18</v>
      </c>
      <c r="B123" s="5" t="str">
        <f t="shared" si="2"/>
        <v>/lcgv/vwhf/bgtgqzz/</v>
      </c>
      <c r="C123" s="6" t="str">
        <f t="shared" si="3"/>
        <v>1447</v>
      </c>
      <c r="D123" s="1" t="str">
        <f>IFERROR(__xludf.DUMMYFUNCTION("IF( ISBETWEEN(CODE(LEFT(A123,1)),CODE(""0""),CODE(""9"")), B123 &amp;A123,)"),"")</f>
        <v/>
      </c>
      <c r="E123" s="7">
        <f t="shared" si="1"/>
        <v>0</v>
      </c>
      <c r="F123" s="5"/>
      <c r="G123" s="5" t="str">
        <f>IFERROR(__xludf.DUMMYFUNCTION("""COMPUTED_VALUE"""),"/ldqc/jclb/pbb/zmflq/lcgv/rfzrwc/rcvwcbfd/vtrtt/ztsvzpn/")</f>
        <v>/ldqc/jclb/pbb/zmflq/lcgv/rfzrwc/rcvwcbfd/vtrtt/ztsvzpn/</v>
      </c>
      <c r="H123" s="5">
        <f>IFERROR(__xludf.DUMMYFUNCTION("SUM(FILTER(E$2:E$1088,FIND(G123,D$2:D$1088)))"),51632.0)</f>
        <v>51632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" t="s">
        <v>86</v>
      </c>
      <c r="B124" s="5" t="str">
        <f t="shared" si="2"/>
        <v>/lcgv/vwhf/bgtgqzz/smhhzq/</v>
      </c>
      <c r="C124" s="6" t="str">
        <f t="shared" si="3"/>
        <v>14476</v>
      </c>
      <c r="D124" s="1" t="str">
        <f>IFERROR(__xludf.DUMMYFUNCTION("IF( ISBETWEEN(CODE(LEFT(A124,1)),CODE(""0""),CODE(""9"")), B124 &amp;A124,)"),"")</f>
        <v/>
      </c>
      <c r="E124" s="7">
        <f t="shared" si="1"/>
        <v>0</v>
      </c>
      <c r="F124" s="5"/>
      <c r="G124" s="5" t="str">
        <f>IFERROR(__xludf.DUMMYFUNCTION("""COMPUTED_VALUE"""),"/ldqc/jclb/pbb/zmflq/lcgv/rfzrwc/rcvwcbfd/wgp/")</f>
        <v>/ldqc/jclb/pbb/zmflq/lcgv/rfzrwc/rcvwcbfd/wgp/</v>
      </c>
      <c r="H124" s="5">
        <f>IFERROR(__xludf.DUMMYFUNCTION("SUM(FILTER(E$2:E$1088,FIND(G124,D$2:D$1088)))"),81030.0)</f>
        <v>81030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" t="s">
        <v>8</v>
      </c>
      <c r="B125" s="5" t="str">
        <f t="shared" si="2"/>
        <v>/lcgv/vwhf/bgtgqzz/smhhzq/</v>
      </c>
      <c r="C125" s="6" t="str">
        <f t="shared" si="3"/>
        <v>14476</v>
      </c>
      <c r="D125" s="1" t="str">
        <f>IFERROR(__xludf.DUMMYFUNCTION("IF( ISBETWEEN(CODE(LEFT(A125,1)),CODE(""0""),CODE(""9"")), B125 &amp;A125,)"),"")</f>
        <v/>
      </c>
      <c r="E125" s="7">
        <f t="shared" si="1"/>
        <v>0</v>
      </c>
      <c r="F125" s="5"/>
      <c r="G125" s="5" t="str">
        <f>IFERROR(__xludf.DUMMYFUNCTION("""COMPUTED_VALUE"""),"/ldqc/jclb/pbb/zmflq/lcgv/rfzrwc/wqmdw/")</f>
        <v>/ldqc/jclb/pbb/zmflq/lcgv/rfzrwc/wqmdw/</v>
      </c>
      <c r="H125" s="5">
        <f>IFERROR(__xludf.DUMMYFUNCTION("SUM(FILTER(E$2:E$1088,FIND(G125,D$2:D$1088)))"),58554.0)</f>
        <v>58554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" t="s">
        <v>87</v>
      </c>
      <c r="B126" s="5" t="str">
        <f t="shared" si="2"/>
        <v>/lcgv/vwhf/bgtgqzz/smhhzq/</v>
      </c>
      <c r="C126" s="6" t="str">
        <f t="shared" si="3"/>
        <v>14476</v>
      </c>
      <c r="D126" s="1" t="str">
        <f>IFERROR(__xludf.DUMMYFUNCTION("IF( ISBETWEEN(CODE(LEFT(A126,1)),CODE(""0""),CODE(""9"")), B126 &amp;A126,)"),"/lcgv/vwhf/bgtgqzz/smhhzq/137259 thjwcz.qhn")</f>
        <v>/lcgv/vwhf/bgtgqzz/smhhzq/137259 thjwcz.qhn</v>
      </c>
      <c r="E126" s="7">
        <f t="shared" si="1"/>
        <v>137259</v>
      </c>
      <c r="F126" s="5"/>
      <c r="G126" s="5" t="str">
        <f>IFERROR(__xludf.DUMMYFUNCTION("""COMPUTED_VALUE"""),"/ldqc/jclb/pbb/zmflq/lcgv/rfzrwc/wqmdw/zmrdf/")</f>
        <v>/ldqc/jclb/pbb/zmflq/lcgv/rfzrwc/wqmdw/zmrdf/</v>
      </c>
      <c r="H126" s="5">
        <f>IFERROR(__xludf.DUMMYFUNCTION("SUM(FILTER(E$2:E$1088,FIND(G126,D$2:D$1088)))"),58554.0)</f>
        <v>58554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" t="s">
        <v>18</v>
      </c>
      <c r="B127" s="5" t="str">
        <f t="shared" si="2"/>
        <v>/lcgv/vwhf/bgtgqzz/</v>
      </c>
      <c r="C127" s="6" t="str">
        <f t="shared" si="3"/>
        <v>1447</v>
      </c>
      <c r="D127" s="1" t="str">
        <f>IFERROR(__xludf.DUMMYFUNCTION("IF( ISBETWEEN(CODE(LEFT(A127,1)),CODE(""0""),CODE(""9"")), B127 &amp;A127,)"),"")</f>
        <v/>
      </c>
      <c r="E127" s="7">
        <f t="shared" si="1"/>
        <v>0</v>
      </c>
      <c r="F127" s="5"/>
      <c r="G127" s="5" t="str">
        <f>IFERROR(__xludf.DUMMYFUNCTION("""COMPUTED_VALUE"""),"/ldqc/jclb/pbb/zmflq/lcgv/rfzrwc/wqmdw/zmrdf/qqgw/")</f>
        <v>/ldqc/jclb/pbb/zmflq/lcgv/rfzrwc/wqmdw/zmrdf/qqgw/</v>
      </c>
      <c r="H127" s="5">
        <f>IFERROR(__xludf.DUMMYFUNCTION("SUM(FILTER(E$2:E$1088,FIND(G127,D$2:D$1088)))"),58554.0)</f>
        <v>58554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" t="s">
        <v>18</v>
      </c>
      <c r="B128" s="5" t="str">
        <f t="shared" si="2"/>
        <v>/lcgv/vwhf/</v>
      </c>
      <c r="C128" s="6" t="str">
        <f t="shared" si="3"/>
        <v>144</v>
      </c>
      <c r="D128" s="1" t="str">
        <f>IFERROR(__xludf.DUMMYFUNCTION("IF( ISBETWEEN(CODE(LEFT(A128,1)),CODE(""0""),CODE(""9"")), B128 &amp;A128,)"),"")</f>
        <v/>
      </c>
      <c r="E128" s="7">
        <f t="shared" si="1"/>
        <v>0</v>
      </c>
      <c r="F128" s="5"/>
      <c r="G128" s="5" t="str">
        <f>IFERROR(__xludf.DUMMYFUNCTION("""COMPUTED_VALUE"""),"/ldqc/jclb/pbb/zmflq/lcgv/rfzrwc/zmflq/")</f>
        <v>/ldqc/jclb/pbb/zmflq/lcgv/rfzrwc/zmflq/</v>
      </c>
      <c r="H128" s="5">
        <f>IFERROR(__xludf.DUMMYFUNCTION("SUM(FILTER(E$2:E$1088,FIND(G128,D$2:D$1088)))"),479520.0)</f>
        <v>479520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" t="s">
        <v>88</v>
      </c>
      <c r="B129" s="5" t="str">
        <f t="shared" si="2"/>
        <v>/lcgv/vwhf/fcwzw/</v>
      </c>
      <c r="C129" s="6" t="str">
        <f t="shared" si="3"/>
        <v>1445</v>
      </c>
      <c r="D129" s="1" t="str">
        <f>IFERROR(__xludf.DUMMYFUNCTION("IF( ISBETWEEN(CODE(LEFT(A129,1)),CODE(""0""),CODE(""9"")), B129 &amp;A129,)"),"")</f>
        <v/>
      </c>
      <c r="E129" s="7">
        <f t="shared" si="1"/>
        <v>0</v>
      </c>
      <c r="F129" s="5"/>
      <c r="G129" s="5" t="str">
        <f>IFERROR(__xludf.DUMMYFUNCTION("""COMPUTED_VALUE"""),"/ldqc/jclb/pbb/zmflq/lcgv/rnrmhfz/")</f>
        <v>/ldqc/jclb/pbb/zmflq/lcgv/rnrmhfz/</v>
      </c>
      <c r="H129" s="5">
        <f>IFERROR(__xludf.DUMMYFUNCTION("SUM(FILTER(E$2:E$1088,FIND(G129,D$2:D$1088)))"),19759.0)</f>
        <v>19759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" t="s">
        <v>8</v>
      </c>
      <c r="B130" s="5" t="str">
        <f t="shared" si="2"/>
        <v>/lcgv/vwhf/fcwzw/</v>
      </c>
      <c r="C130" s="6" t="str">
        <f t="shared" si="3"/>
        <v>1445</v>
      </c>
      <c r="D130" s="1" t="str">
        <f>IFERROR(__xludf.DUMMYFUNCTION("IF( ISBETWEEN(CODE(LEFT(A130,1)),CODE(""0""),CODE(""9"")), B130 &amp;A130,)"),"")</f>
        <v/>
      </c>
      <c r="E130" s="7">
        <f t="shared" si="1"/>
        <v>0</v>
      </c>
      <c r="F130" s="5"/>
      <c r="G130" s="5" t="str">
        <f>IFERROR(__xludf.DUMMYFUNCTION("""COMPUTED_VALUE"""),"/ldqc/jclb/pbb/zmflq/lcgv/zmflq/")</f>
        <v>/ldqc/jclb/pbb/zmflq/lcgv/zmflq/</v>
      </c>
      <c r="H130" s="5">
        <f>IFERROR(__xludf.DUMMYFUNCTION("SUM(FILTER(E$2:E$1088,FIND(G130,D$2:D$1088)))"),102538.0)</f>
        <v>102538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" t="s">
        <v>89</v>
      </c>
      <c r="B131" s="5" t="str">
        <f t="shared" si="2"/>
        <v>/lcgv/vwhf/fcwzw/</v>
      </c>
      <c r="C131" s="6" t="str">
        <f t="shared" si="3"/>
        <v>1445</v>
      </c>
      <c r="D131" s="1" t="str">
        <f>IFERROR(__xludf.DUMMYFUNCTION("IF( ISBETWEEN(CODE(LEFT(A131,1)),CODE(""0""),CODE(""9"")), B131 &amp;A131,)"),"/lcgv/vwhf/fcwzw/59717 tpljg")</f>
        <v>/lcgv/vwhf/fcwzw/59717 tpljg</v>
      </c>
      <c r="E131" s="7">
        <f t="shared" si="1"/>
        <v>59717</v>
      </c>
      <c r="F131" s="5"/>
      <c r="G131" s="5" t="str">
        <f>IFERROR(__xludf.DUMMYFUNCTION("""COMPUTED_VALUE"""),"/ldqc/jclb/pbb/zmflq/mpmcghz/")</f>
        <v>/ldqc/jclb/pbb/zmflq/mpmcghz/</v>
      </c>
      <c r="H131" s="5">
        <f>IFERROR(__xludf.DUMMYFUNCTION("SUM(FILTER(E$2:E$1088,FIND(G131,D$2:D$1088)))"),235248.0)</f>
        <v>235248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" t="s">
        <v>18</v>
      </c>
      <c r="B132" s="5" t="str">
        <f t="shared" si="2"/>
        <v>/lcgv/vwhf/</v>
      </c>
      <c r="C132" s="6" t="str">
        <f t="shared" si="3"/>
        <v>144</v>
      </c>
      <c r="D132" s="1" t="str">
        <f>IFERROR(__xludf.DUMMYFUNCTION("IF( ISBETWEEN(CODE(LEFT(A132,1)),CODE(""0""),CODE(""9"")), B132 &amp;A132,)"),"")</f>
        <v/>
      </c>
      <c r="E132" s="7">
        <f t="shared" si="1"/>
        <v>0</v>
      </c>
      <c r="F132" s="5"/>
      <c r="G132" s="5" t="str">
        <f>IFERROR(__xludf.DUMMYFUNCTION("""COMPUTED_VALUE"""),"/ldqc/jclb/pbb/zmflq/nbbv/")</f>
        <v>/ldqc/jclb/pbb/zmflq/nbbv/</v>
      </c>
      <c r="H132" s="5">
        <f>IFERROR(__xludf.DUMMYFUNCTION("SUM(FILTER(E$2:E$1088,FIND(G132,D$2:D$1088)))"),466600.0)</f>
        <v>466600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" t="s">
        <v>30</v>
      </c>
      <c r="B133" s="5" t="str">
        <f t="shared" si="2"/>
        <v>/lcgv/vwhf/lcgv/</v>
      </c>
      <c r="C133" s="6" t="str">
        <f t="shared" si="3"/>
        <v>1444</v>
      </c>
      <c r="D133" s="1" t="str">
        <f>IFERROR(__xludf.DUMMYFUNCTION("IF( ISBETWEEN(CODE(LEFT(A133,1)),CODE(""0""),CODE(""9"")), B133 &amp;A133,)"),"")</f>
        <v/>
      </c>
      <c r="E133" s="7">
        <f t="shared" si="1"/>
        <v>0</v>
      </c>
      <c r="F133" s="5"/>
      <c r="G133" s="5" t="str">
        <f>IFERROR(__xludf.DUMMYFUNCTION("""COMPUTED_VALUE"""),"/ldqc/jclb/pbb/zmflq/nbbv/wqdlv/")</f>
        <v>/ldqc/jclb/pbb/zmflq/nbbv/wqdlv/</v>
      </c>
      <c r="H133" s="5">
        <f>IFERROR(__xludf.DUMMYFUNCTION("SUM(FILTER(E$2:E$1088,FIND(G133,D$2:D$1088)))"),293155.0)</f>
        <v>293155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" t="s">
        <v>8</v>
      </c>
      <c r="B134" s="5" t="str">
        <f t="shared" si="2"/>
        <v>/lcgv/vwhf/lcgv/</v>
      </c>
      <c r="C134" s="6" t="str">
        <f t="shared" si="3"/>
        <v>1444</v>
      </c>
      <c r="D134" s="1" t="str">
        <f>IFERROR(__xludf.DUMMYFUNCTION("IF( ISBETWEEN(CODE(LEFT(A134,1)),CODE(""0""),CODE(""9"")), B134 &amp;A134,)"),"")</f>
        <v/>
      </c>
      <c r="E134" s="7">
        <f t="shared" si="1"/>
        <v>0</v>
      </c>
      <c r="F134" s="5"/>
      <c r="G134" s="5" t="str">
        <f>IFERROR(__xludf.DUMMYFUNCTION("""COMPUTED_VALUE"""),"/ldqc/jclb/pbb/zmflq/qsnfzp/")</f>
        <v>/ldqc/jclb/pbb/zmflq/qsnfzp/</v>
      </c>
      <c r="H134" s="5">
        <f>IFERROR(__xludf.DUMMYFUNCTION("SUM(FILTER(E$2:E$1088,FIND(G134,D$2:D$1088)))"),241308.0)</f>
        <v>241308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" t="s">
        <v>90</v>
      </c>
      <c r="B135" s="5" t="str">
        <f t="shared" si="2"/>
        <v>/lcgv/vwhf/lcgv/</v>
      </c>
      <c r="C135" s="6" t="str">
        <f t="shared" si="3"/>
        <v>1444</v>
      </c>
      <c r="D135" s="1" t="str">
        <f>IFERROR(__xludf.DUMMYFUNCTION("IF( ISBETWEEN(CODE(LEFT(A135,1)),CODE(""0""),CODE(""9"")), B135 &amp;A135,)"),"/lcgv/vwhf/lcgv/148881 mrzcdzd.gjt")</f>
        <v>/lcgv/vwhf/lcgv/148881 mrzcdzd.gjt</v>
      </c>
      <c r="E135" s="7">
        <f t="shared" si="1"/>
        <v>148881</v>
      </c>
      <c r="F135" s="5"/>
      <c r="G135" s="5" t="str">
        <f>IFERROR(__xludf.DUMMYFUNCTION("""COMPUTED_VALUE"""),"/ldqc/jclb/pbb/zmflq/tntnjg/")</f>
        <v>/ldqc/jclb/pbb/zmflq/tntnjg/</v>
      </c>
      <c r="H135" s="5">
        <f>IFERROR(__xludf.DUMMYFUNCTION("SUM(FILTER(E$2:E$1088,FIND(G135,D$2:D$1088)))"),20210.0)</f>
        <v>20210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" t="s">
        <v>91</v>
      </c>
      <c r="B136" s="5" t="str">
        <f t="shared" si="2"/>
        <v>/lcgv/vwhf/lcgv/</v>
      </c>
      <c r="C136" s="6" t="str">
        <f t="shared" si="3"/>
        <v>1444</v>
      </c>
      <c r="D136" s="1" t="str">
        <f>IFERROR(__xludf.DUMMYFUNCTION("IF( ISBETWEEN(CODE(LEFT(A136,1)),CODE(""0""),CODE(""9"")), B136 &amp;A136,)"),"/lcgv/vwhf/lcgv/68671 pzqgf.cjd")</f>
        <v>/lcgv/vwhf/lcgv/68671 pzqgf.cjd</v>
      </c>
      <c r="E136" s="7">
        <f t="shared" si="1"/>
        <v>68671</v>
      </c>
      <c r="F136" s="5"/>
      <c r="G136" s="5" t="str">
        <f>IFERROR(__xludf.DUMMYFUNCTION("""COMPUTED_VALUE"""),"/ldqc/jclb/pbb/zmflq/wqdlv/")</f>
        <v>/ldqc/jclb/pbb/zmflq/wqdlv/</v>
      </c>
      <c r="H136" s="5">
        <f>IFERROR(__xludf.DUMMYFUNCTION("SUM(FILTER(E$2:E$1088,FIND(G136,D$2:D$1088)))"),4243869.0)</f>
        <v>4243869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" t="s">
        <v>92</v>
      </c>
      <c r="B137" s="5" t="str">
        <f t="shared" si="2"/>
        <v>/lcgv/vwhf/lcgv/</v>
      </c>
      <c r="C137" s="6" t="str">
        <f t="shared" si="3"/>
        <v>1444</v>
      </c>
      <c r="D137" s="1" t="str">
        <f>IFERROR(__xludf.DUMMYFUNCTION("IF( ISBETWEEN(CODE(LEFT(A137,1)),CODE(""0""),CODE(""9"")), B137 &amp;A137,)"),"/lcgv/vwhf/lcgv/242866 slpftp")</f>
        <v>/lcgv/vwhf/lcgv/242866 slpftp</v>
      </c>
      <c r="E137" s="7">
        <f t="shared" si="1"/>
        <v>242866</v>
      </c>
      <c r="F137" s="5"/>
      <c r="G137" s="5" t="str">
        <f>IFERROR(__xludf.DUMMYFUNCTION("""COMPUTED_VALUE"""),"/ldqc/jclb/pbb/zmflq/wqdlv/dqpgtmdl/")</f>
        <v>/ldqc/jclb/pbb/zmflq/wqdlv/dqpgtmdl/</v>
      </c>
      <c r="H137" s="5">
        <f>IFERROR(__xludf.DUMMYFUNCTION("SUM(FILTER(E$2:E$1088,FIND(G137,D$2:D$1088)))"),268413.0)</f>
        <v>268413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" t="s">
        <v>93</v>
      </c>
      <c r="B138" s="5" t="str">
        <f t="shared" si="2"/>
        <v>/lcgv/vwhf/lcgv/</v>
      </c>
      <c r="C138" s="6" t="str">
        <f t="shared" si="3"/>
        <v>1444</v>
      </c>
      <c r="D138" s="1" t="str">
        <f>IFERROR(__xludf.DUMMYFUNCTION("IF( ISBETWEEN(CODE(LEFT(A138,1)),CODE(""0""),CODE(""9"")), B138 &amp;A138,)"),"/lcgv/vwhf/lcgv/89945 vpsgcl.gfh")</f>
        <v>/lcgv/vwhf/lcgv/89945 vpsgcl.gfh</v>
      </c>
      <c r="E138" s="7">
        <f t="shared" si="1"/>
        <v>89945</v>
      </c>
      <c r="F138" s="5"/>
      <c r="G138" s="5" t="str">
        <f>IFERROR(__xludf.DUMMYFUNCTION("""COMPUTED_VALUE"""),"/ldqc/jclb/pbb/zmflq/wqdlv/jrqsqrv/")</f>
        <v>/ldqc/jclb/pbb/zmflq/wqdlv/jrqsqrv/</v>
      </c>
      <c r="H138" s="5">
        <f>IFERROR(__xludf.DUMMYFUNCTION("SUM(FILTER(E$2:E$1088,FIND(G138,D$2:D$1088)))"),3143244.0)</f>
        <v>3143244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" t="s">
        <v>94</v>
      </c>
      <c r="B139" s="5" t="str">
        <f t="shared" si="2"/>
        <v>/lcgv/vwhf/lcgv/</v>
      </c>
      <c r="C139" s="6" t="str">
        <f t="shared" si="3"/>
        <v>1444</v>
      </c>
      <c r="D139" s="1" t="str">
        <f>IFERROR(__xludf.DUMMYFUNCTION("IF( ISBETWEEN(CODE(LEFT(A139,1)),CODE(""0""),CODE(""9"")), B139 &amp;A139,)"),"/lcgv/vwhf/lcgv/196497 wdzw.drg")</f>
        <v>/lcgv/vwhf/lcgv/196497 wdzw.drg</v>
      </c>
      <c r="E139" s="7">
        <f t="shared" si="1"/>
        <v>196497</v>
      </c>
      <c r="F139" s="5"/>
      <c r="G139" s="5" t="str">
        <f>IFERROR(__xludf.DUMMYFUNCTION("""COMPUTED_VALUE"""),"/ldqc/jclb/pbb/zmflq/wqdlv/jrqsqrv/ppwcgc/")</f>
        <v>/ldqc/jclb/pbb/zmflq/wqdlv/jrqsqrv/ppwcgc/</v>
      </c>
      <c r="H139" s="5">
        <f>IFERROR(__xludf.DUMMYFUNCTION("SUM(FILTER(E$2:E$1088,FIND(G139,D$2:D$1088)))"),498324.0)</f>
        <v>498324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" t="s">
        <v>18</v>
      </c>
      <c r="B140" s="5" t="str">
        <f t="shared" si="2"/>
        <v>/lcgv/vwhf/</v>
      </c>
      <c r="C140" s="6" t="str">
        <f t="shared" si="3"/>
        <v>144</v>
      </c>
      <c r="D140" s="1" t="str">
        <f>IFERROR(__xludf.DUMMYFUNCTION("IF( ISBETWEEN(CODE(LEFT(A140,1)),CODE(""0""),CODE(""9"")), B140 &amp;A140,)"),"")</f>
        <v/>
      </c>
      <c r="E140" s="7">
        <f t="shared" si="1"/>
        <v>0</v>
      </c>
      <c r="F140" s="5"/>
      <c r="G140" s="5" t="str">
        <f>IFERROR(__xludf.DUMMYFUNCTION("""COMPUTED_VALUE"""),"/ldqc/jclb/pbb/zmflq/wqdlv/jrqsqrv/ppwcgc/cvnd/")</f>
        <v>/ldqc/jclb/pbb/zmflq/wqdlv/jrqsqrv/ppwcgc/cvnd/</v>
      </c>
      <c r="H140" s="5">
        <f>IFERROR(__xludf.DUMMYFUNCTION("SUM(FILTER(E$2:E$1088,FIND(G140,D$2:D$1088)))"),248610.0)</f>
        <v>248610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" t="s">
        <v>95</v>
      </c>
      <c r="B141" s="5" t="str">
        <f t="shared" si="2"/>
        <v>/lcgv/vwhf/mrlvtb/</v>
      </c>
      <c r="C141" s="6" t="str">
        <f t="shared" si="3"/>
        <v>1446</v>
      </c>
      <c r="D141" s="1" t="str">
        <f>IFERROR(__xludf.DUMMYFUNCTION("IF( ISBETWEEN(CODE(LEFT(A141,1)),CODE(""0""),CODE(""9"")), B141 &amp;A141,)"),"")</f>
        <v/>
      </c>
      <c r="E141" s="7">
        <f t="shared" si="1"/>
        <v>0</v>
      </c>
      <c r="F141" s="5"/>
      <c r="G141" s="5" t="str">
        <f>IFERROR(__xludf.DUMMYFUNCTION("""COMPUTED_VALUE"""),"/ldqc/jclb/pbb/zmflq/wqdlv/jrqsqrv/zjr/")</f>
        <v>/ldqc/jclb/pbb/zmflq/wqdlv/jrqsqrv/zjr/</v>
      </c>
      <c r="H141" s="5">
        <f>IFERROR(__xludf.DUMMYFUNCTION("SUM(FILTER(E$2:E$1088,FIND(G141,D$2:D$1088)))"),224145.0)</f>
        <v>224145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" t="s">
        <v>8</v>
      </c>
      <c r="B142" s="5" t="str">
        <f t="shared" si="2"/>
        <v>/lcgv/vwhf/mrlvtb/</v>
      </c>
      <c r="C142" s="6" t="str">
        <f t="shared" si="3"/>
        <v>1446</v>
      </c>
      <c r="D142" s="1" t="str">
        <f>IFERROR(__xludf.DUMMYFUNCTION("IF( ISBETWEEN(CODE(LEFT(A142,1)),CODE(""0""),CODE(""9"")), B142 &amp;A142,)"),"")</f>
        <v/>
      </c>
      <c r="E142" s="7">
        <f t="shared" si="1"/>
        <v>0</v>
      </c>
      <c r="F142" s="5"/>
      <c r="G142" s="5" t="str">
        <f>IFERROR(__xludf.DUMMYFUNCTION("""COMPUTED_VALUE"""),"/ldqc/jclb/pbb/zmflq/wqdlv/jrqsqrv/zmflq/")</f>
        <v>/ldqc/jclb/pbb/zmflq/wqdlv/jrqsqrv/zmflq/</v>
      </c>
      <c r="H142" s="5">
        <f>IFERROR(__xludf.DUMMYFUNCTION("SUM(FILTER(E$2:E$1088,FIND(G142,D$2:D$1088)))"),1787197.0)</f>
        <v>1787197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" t="s">
        <v>96</v>
      </c>
      <c r="B143" s="5" t="str">
        <f t="shared" si="2"/>
        <v>/lcgv/vwhf/mrlvtb/</v>
      </c>
      <c r="C143" s="6" t="str">
        <f t="shared" si="3"/>
        <v>1446</v>
      </c>
      <c r="D143" s="1" t="str">
        <f>IFERROR(__xludf.DUMMYFUNCTION("IF( ISBETWEEN(CODE(LEFT(A143,1)),CODE(""0""),CODE(""9"")), B143 &amp;A143,)"),"/lcgv/vwhf/mrlvtb/40003 rfzrwc.zjn")</f>
        <v>/lcgv/vwhf/mrlvtb/40003 rfzrwc.zjn</v>
      </c>
      <c r="E143" s="7">
        <f t="shared" si="1"/>
        <v>40003</v>
      </c>
      <c r="F143" s="5"/>
      <c r="G143" s="5" t="str">
        <f>IFERROR(__xludf.DUMMYFUNCTION("""COMPUTED_VALUE"""),"/ldqc/jclb/pbb/zmflq/wqdlv/jrqsqrv/zmflq/wqgngf/")</f>
        <v>/ldqc/jclb/pbb/zmflq/wqdlv/jrqsqrv/zmflq/wqgngf/</v>
      </c>
      <c r="H143" s="5">
        <f>IFERROR(__xludf.DUMMYFUNCTION("SUM(FILTER(E$2:E$1088,FIND(G143,D$2:D$1088)))"),892345.0)</f>
        <v>892345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" t="s">
        <v>18</v>
      </c>
      <c r="B144" s="5" t="str">
        <f t="shared" si="2"/>
        <v>/lcgv/vwhf/</v>
      </c>
      <c r="C144" s="6" t="str">
        <f t="shared" si="3"/>
        <v>144</v>
      </c>
      <c r="D144" s="1" t="str">
        <f>IFERROR(__xludf.DUMMYFUNCTION("IF( ISBETWEEN(CODE(LEFT(A144,1)),CODE(""0""),CODE(""9"")), B144 &amp;A144,)"),"")</f>
        <v/>
      </c>
      <c r="E144" s="7">
        <f t="shared" si="1"/>
        <v>0</v>
      </c>
      <c r="F144" s="5"/>
      <c r="G144" s="5" t="str">
        <f>IFERROR(__xludf.DUMMYFUNCTION("""COMPUTED_VALUE"""),"/ldqc/jclb/pbb/zmflq/wqdlv/jrqsqrv/zmflq/wqgngf/jpgfsgd/")</f>
        <v>/ldqc/jclb/pbb/zmflq/wqdlv/jrqsqrv/zmflq/wqgngf/jpgfsgd/</v>
      </c>
      <c r="H144" s="5">
        <f>IFERROR(__xludf.DUMMYFUNCTION("SUM(FILTER(E$2:E$1088,FIND(G144,D$2:D$1088)))"),594921.0)</f>
        <v>594921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" t="s">
        <v>97</v>
      </c>
      <c r="B145" s="5" t="str">
        <f t="shared" si="2"/>
        <v>/lcgv/vwhf/wszvqd/</v>
      </c>
      <c r="C145" s="6" t="str">
        <f t="shared" si="3"/>
        <v>1446</v>
      </c>
      <c r="D145" s="1" t="str">
        <f>IFERROR(__xludf.DUMMYFUNCTION("IF( ISBETWEEN(CODE(LEFT(A145,1)),CODE(""0""),CODE(""9"")), B145 &amp;A145,)"),"")</f>
        <v/>
      </c>
      <c r="E145" s="7">
        <f t="shared" si="1"/>
        <v>0</v>
      </c>
      <c r="F145" s="5"/>
      <c r="G145" s="5" t="str">
        <f>IFERROR(__xludf.DUMMYFUNCTION("""COMPUTED_VALUE"""),"/ldqc/jclb/pbb/zmflq/wqdlv/jrqsqrv/zmflq/wqgngf/jpgfsgd/lcgv/")</f>
        <v>/ldqc/jclb/pbb/zmflq/wqdlv/jrqsqrv/zmflq/wqgngf/jpgfsgd/lcgv/</v>
      </c>
      <c r="H145" s="5">
        <f>IFERROR(__xludf.DUMMYFUNCTION("SUM(FILTER(E$2:E$1088,FIND(G145,D$2:D$1088)))"),395864.0)</f>
        <v>395864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" t="s">
        <v>8</v>
      </c>
      <c r="B146" s="5" t="str">
        <f t="shared" si="2"/>
        <v>/lcgv/vwhf/wszvqd/</v>
      </c>
      <c r="C146" s="6" t="str">
        <f t="shared" si="3"/>
        <v>1446</v>
      </c>
      <c r="D146" s="1" t="str">
        <f>IFERROR(__xludf.DUMMYFUNCTION("IF( ISBETWEEN(CODE(LEFT(A146,1)),CODE(""0""),CODE(""9"")), B146 &amp;A146,)"),"")</f>
        <v/>
      </c>
      <c r="E146" s="7">
        <f t="shared" si="1"/>
        <v>0</v>
      </c>
      <c r="F146" s="5"/>
      <c r="G146" s="5" t="str">
        <f>IFERROR(__xludf.DUMMYFUNCTION("""COMPUTED_VALUE"""),"/ldqc/jclb/pbb/zmflq/wqdlv/jrqsqrv/zmflq/wqgngf/jpgfsgd/lcgv/wsjs/")</f>
        <v>/ldqc/jclb/pbb/zmflq/wqdlv/jrqsqrv/zmflq/wqgngf/jpgfsgd/lcgv/wsjs/</v>
      </c>
      <c r="H146" s="5">
        <f>IFERROR(__xludf.DUMMYFUNCTION("SUM(FILTER(E$2:E$1088,FIND(G146,D$2:D$1088)))"),111635.0)</f>
        <v>111635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" t="s">
        <v>98</v>
      </c>
      <c r="B147" s="5" t="str">
        <f t="shared" si="2"/>
        <v>/lcgv/vwhf/wszvqd/</v>
      </c>
      <c r="C147" s="6" t="str">
        <f t="shared" si="3"/>
        <v>1446</v>
      </c>
      <c r="D147" s="1" t="str">
        <f>IFERROR(__xludf.DUMMYFUNCTION("IF( ISBETWEEN(CODE(LEFT(A147,1)),CODE(""0""),CODE(""9"")), B147 &amp;A147,)"),"")</f>
        <v/>
      </c>
      <c r="E147" s="7">
        <f t="shared" si="1"/>
        <v>0</v>
      </c>
      <c r="F147" s="5"/>
      <c r="G147" s="5" t="str">
        <f>IFERROR(__xludf.DUMMYFUNCTION("""COMPUTED_VALUE"""),"/ldqc/jclb/pbb/zmflq/wqdlv/jrqsqrv/zmflq/wqgngf/jpgfsgd/qbrwz/")</f>
        <v>/ldqc/jclb/pbb/zmflq/wqdlv/jrqsqrv/zmflq/wqgngf/jpgfsgd/qbrwz/</v>
      </c>
      <c r="H147" s="5">
        <f>IFERROR(__xludf.DUMMYFUNCTION("SUM(FILTER(E$2:E$1088,FIND(G147,D$2:D$1088)))"),199057.0)</f>
        <v>199057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" t="s">
        <v>99</v>
      </c>
      <c r="B148" s="5" t="str">
        <f t="shared" si="2"/>
        <v>/lcgv/vwhf/wszvqd/</v>
      </c>
      <c r="C148" s="6" t="str">
        <f t="shared" si="3"/>
        <v>1446</v>
      </c>
      <c r="D148" s="1" t="str">
        <f>IFERROR(__xludf.DUMMYFUNCTION("IF( ISBETWEEN(CODE(LEFT(A148,1)),CODE(""0""),CODE(""9"")), B148 &amp;A148,)"),"")</f>
        <v/>
      </c>
      <c r="E148" s="7">
        <f t="shared" si="1"/>
        <v>0</v>
      </c>
      <c r="F148" s="5"/>
      <c r="G148" s="5" t="str">
        <f>IFERROR(__xludf.DUMMYFUNCTION("""COMPUTED_VALUE"""),"/ldqc/jclb/pbb/zmflq/wqdlv/jrqsqrv/zmflq/wqgngf/ldwgr/")</f>
        <v>/ldqc/jclb/pbb/zmflq/wqdlv/jrqsqrv/zmflq/wqgngf/ldwgr/</v>
      </c>
      <c r="H148" s="5">
        <f>IFERROR(__xludf.DUMMYFUNCTION("SUM(FILTER(E$2:E$1088,FIND(G148,D$2:D$1088)))"),260404.0)</f>
        <v>260404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" t="s">
        <v>100</v>
      </c>
      <c r="B149" s="5" t="str">
        <f t="shared" si="2"/>
        <v>/lcgv/vwhf/wszvqd/bhhtbv/</v>
      </c>
      <c r="C149" s="6" t="str">
        <f t="shared" si="3"/>
        <v>14466</v>
      </c>
      <c r="D149" s="1" t="str">
        <f>IFERROR(__xludf.DUMMYFUNCTION("IF( ISBETWEEN(CODE(LEFT(A149,1)),CODE(""0""),CODE(""9"")), B149 &amp;A149,)"),"")</f>
        <v/>
      </c>
      <c r="E149" s="7">
        <f t="shared" si="1"/>
        <v>0</v>
      </c>
      <c r="F149" s="5"/>
      <c r="G149" s="5" t="str">
        <f>IFERROR(__xludf.DUMMYFUNCTION("""COMPUTED_VALUE"""),"/ldqc/jclb/pbb/zmflq/wqdlv/rfzrwc/")</f>
        <v>/ldqc/jclb/pbb/zmflq/wqdlv/rfzrwc/</v>
      </c>
      <c r="H149" s="5">
        <f>IFERROR(__xludf.DUMMYFUNCTION("SUM(FILTER(E$2:E$1088,FIND(G149,D$2:D$1088)))"),32819.0)</f>
        <v>32819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 t="s">
        <v>8</v>
      </c>
      <c r="B150" s="5" t="str">
        <f t="shared" si="2"/>
        <v>/lcgv/vwhf/wszvqd/bhhtbv/</v>
      </c>
      <c r="C150" s="6" t="str">
        <f t="shared" si="3"/>
        <v>14466</v>
      </c>
      <c r="D150" s="1" t="str">
        <f>IFERROR(__xludf.DUMMYFUNCTION("IF( ISBETWEEN(CODE(LEFT(A150,1)),CODE(""0""),CODE(""9"")), B150 &amp;A150,)"),"")</f>
        <v/>
      </c>
      <c r="E150" s="7">
        <f t="shared" si="1"/>
        <v>0</v>
      </c>
      <c r="F150" s="5"/>
      <c r="G150" s="5" t="str">
        <f>IFERROR(__xludf.DUMMYFUNCTION("""COMPUTED_VALUE"""),"/ldqc/jclb/pbb/zmflq/wqdlv/rfzrwc/lmcg/")</f>
        <v>/ldqc/jclb/pbb/zmflq/wqdlv/rfzrwc/lmcg/</v>
      </c>
      <c r="H150" s="5">
        <f>IFERROR(__xludf.DUMMYFUNCTION("SUM(FILTER(E$2:E$1088,FIND(G150,D$2:D$1088)))"),32819.0)</f>
        <v>32819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" t="s">
        <v>101</v>
      </c>
      <c r="B151" s="5" t="str">
        <f t="shared" si="2"/>
        <v>/lcgv/vwhf/wszvqd/bhhtbv/</v>
      </c>
      <c r="C151" s="6" t="str">
        <f t="shared" si="3"/>
        <v>14466</v>
      </c>
      <c r="D151" s="1" t="str">
        <f>IFERROR(__xludf.DUMMYFUNCTION("IF( ISBETWEEN(CODE(LEFT(A151,1)),CODE(""0""),CODE(""9"")), B151 &amp;A151,)"),"")</f>
        <v/>
      </c>
      <c r="E151" s="7">
        <f t="shared" si="1"/>
        <v>0</v>
      </c>
      <c r="F151" s="5"/>
      <c r="G151" s="5" t="str">
        <f>IFERROR(__xludf.DUMMYFUNCTION("""COMPUTED_VALUE"""),"/ldqc/jclb/vhjwtq/")</f>
        <v>/ldqc/jclb/vhjwtq/</v>
      </c>
      <c r="H151" s="5">
        <f>IFERROR(__xludf.DUMMYFUNCTION("SUM(FILTER(E$2:E$1088,FIND(G151,D$2:D$1088)))"),176900.0)</f>
        <v>176900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" t="s">
        <v>102</v>
      </c>
      <c r="B152" s="5" t="str">
        <f t="shared" si="2"/>
        <v>/lcgv/vwhf/wszvqd/bhhtbv/</v>
      </c>
      <c r="C152" s="6" t="str">
        <f t="shared" si="3"/>
        <v>14466</v>
      </c>
      <c r="D152" s="1" t="str">
        <f>IFERROR(__xludf.DUMMYFUNCTION("IF( ISBETWEEN(CODE(LEFT(A152,1)),CODE(""0""),CODE(""9"")), B152 &amp;A152,)"),"/lcgv/vwhf/wszvqd/bhhtbv/248604 ldscpjmp")</f>
        <v>/lcgv/vwhf/wszvqd/bhhtbv/248604 ldscpjmp</v>
      </c>
      <c r="E152" s="7">
        <f t="shared" si="1"/>
        <v>248604</v>
      </c>
      <c r="F152" s="5"/>
      <c r="G152" s="5" t="str">
        <f>IFERROR(__xludf.DUMMYFUNCTION("""COMPUTED_VALUE"""),"/ldqc/jclb/vhjwtq/qgqbrv/")</f>
        <v>/ldqc/jclb/vhjwtq/qgqbrv/</v>
      </c>
      <c r="H152" s="5">
        <f>IFERROR(__xludf.DUMMYFUNCTION("SUM(FILTER(E$2:E$1088,FIND(G152,D$2:D$1088)))"),176900.0)</f>
        <v>176900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" t="s">
        <v>22</v>
      </c>
      <c r="B153" s="5" t="str">
        <f t="shared" si="2"/>
        <v>/lcgv/vwhf/wszvqd/bhhtbv/</v>
      </c>
      <c r="C153" s="6" t="str">
        <f t="shared" si="3"/>
        <v>14466</v>
      </c>
      <c r="D153" s="1" t="str">
        <f>IFERROR(__xludf.DUMMYFUNCTION("IF( ISBETWEEN(CODE(LEFT(A153,1)),CODE(""0""),CODE(""9"")), B153 &amp;A153,)"),"")</f>
        <v/>
      </c>
      <c r="E153" s="7">
        <f t="shared" si="1"/>
        <v>0</v>
      </c>
      <c r="F153" s="5"/>
      <c r="G153" s="5" t="str">
        <f>IFERROR(__xludf.DUMMYFUNCTION("""COMPUTED_VALUE"""),"/ldqc/jclb/vpfggv/")</f>
        <v>/ldqc/jclb/vpfggv/</v>
      </c>
      <c r="H153" s="5">
        <f>IFERROR(__xludf.DUMMYFUNCTION("SUM(FILTER(E$2:E$1088,FIND(G153,D$2:D$1088)))"),4548392.0)</f>
        <v>4548392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" t="s">
        <v>103</v>
      </c>
      <c r="B154" s="5" t="str">
        <f t="shared" si="2"/>
        <v>/lcgv/vwhf/wszvqd/bhhtbv/fbh/</v>
      </c>
      <c r="C154" s="6" t="str">
        <f t="shared" si="3"/>
        <v>144663</v>
      </c>
      <c r="D154" s="1" t="str">
        <f>IFERROR(__xludf.DUMMYFUNCTION("IF( ISBETWEEN(CODE(LEFT(A154,1)),CODE(""0""),CODE(""9"")), B154 &amp;A154,)"),"")</f>
        <v/>
      </c>
      <c r="E154" s="7">
        <f t="shared" si="1"/>
        <v>0</v>
      </c>
      <c r="F154" s="5"/>
      <c r="G154" s="5" t="str">
        <f>IFERROR(__xludf.DUMMYFUNCTION("""COMPUTED_VALUE"""),"/ldqc/jclb/vpfggv/scw/")</f>
        <v>/ldqc/jclb/vpfggv/scw/</v>
      </c>
      <c r="H154" s="5">
        <f>IFERROR(__xludf.DUMMYFUNCTION("SUM(FILTER(E$2:E$1088,FIND(G154,D$2:D$1088)))"),245681.0)</f>
        <v>245681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" t="s">
        <v>8</v>
      </c>
      <c r="B155" s="5" t="str">
        <f t="shared" si="2"/>
        <v>/lcgv/vwhf/wszvqd/bhhtbv/fbh/</v>
      </c>
      <c r="C155" s="6" t="str">
        <f t="shared" si="3"/>
        <v>144663</v>
      </c>
      <c r="D155" s="1" t="str">
        <f>IFERROR(__xludf.DUMMYFUNCTION("IF( ISBETWEEN(CODE(LEFT(A155,1)),CODE(""0""),CODE(""9"")), B155 &amp;A155,)"),"")</f>
        <v/>
      </c>
      <c r="E155" s="7">
        <f t="shared" si="1"/>
        <v>0</v>
      </c>
      <c r="F155" s="5"/>
      <c r="G155" s="5" t="str">
        <f>IFERROR(__xludf.DUMMYFUNCTION("""COMPUTED_VALUE"""),"/ldqc/jclb/vpfggv/tpmnhdc/")</f>
        <v>/ldqc/jclb/vpfggv/tpmnhdc/</v>
      </c>
      <c r="H155" s="5">
        <f>IFERROR(__xludf.DUMMYFUNCTION("SUM(FILTER(E$2:E$1088,FIND(G155,D$2:D$1088)))"),2050467.0)</f>
        <v>2050467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" t="s">
        <v>104</v>
      </c>
      <c r="B156" s="5" t="str">
        <f t="shared" si="2"/>
        <v>/lcgv/vwhf/wszvqd/bhhtbv/fbh/</v>
      </c>
      <c r="C156" s="6" t="str">
        <f t="shared" si="3"/>
        <v>144663</v>
      </c>
      <c r="D156" s="1" t="str">
        <f>IFERROR(__xludf.DUMMYFUNCTION("IF( ISBETWEEN(CODE(LEFT(A156,1)),CODE(""0""),CODE(""9"")), B156 &amp;A156,)"),"/lcgv/vwhf/wszvqd/bhhtbv/fbh/256295 vpsgcl.gfh")</f>
        <v>/lcgv/vwhf/wszvqd/bhhtbv/fbh/256295 vpsgcl.gfh</v>
      </c>
      <c r="E156" s="7">
        <f t="shared" si="1"/>
        <v>256295</v>
      </c>
      <c r="F156" s="5"/>
      <c r="G156" s="5" t="str">
        <f>IFERROR(__xludf.DUMMYFUNCTION("""COMPUTED_VALUE"""),"/ldqc/jclb/vpfggv/tpmnhdc/fjwr/")</f>
        <v>/ldqc/jclb/vpfggv/tpmnhdc/fjwr/</v>
      </c>
      <c r="H156" s="5">
        <f>IFERROR(__xludf.DUMMYFUNCTION("SUM(FILTER(E$2:E$1088,FIND(G156,D$2:D$1088)))"),293243.0)</f>
        <v>293243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" t="s">
        <v>18</v>
      </c>
      <c r="B157" s="5" t="str">
        <f t="shared" si="2"/>
        <v>/lcgv/vwhf/wszvqd/bhhtbv/</v>
      </c>
      <c r="C157" s="6" t="str">
        <f t="shared" si="3"/>
        <v>14466</v>
      </c>
      <c r="D157" s="1" t="str">
        <f>IFERROR(__xludf.DUMMYFUNCTION("IF( ISBETWEEN(CODE(LEFT(A157,1)),CODE(""0""),CODE(""9"")), B157 &amp;A157,)"),"")</f>
        <v/>
      </c>
      <c r="E157" s="7">
        <f t="shared" si="1"/>
        <v>0</v>
      </c>
      <c r="F157" s="5"/>
      <c r="G157" s="5" t="str">
        <f>IFERROR(__xludf.DUMMYFUNCTION("""COMPUTED_VALUE"""),"/ldqc/jclb/vpfggv/tpmnhdc/lcllz/")</f>
        <v>/ldqc/jclb/vpfggv/tpmnhdc/lcllz/</v>
      </c>
      <c r="H157" s="5">
        <f>IFERROR(__xludf.DUMMYFUNCTION("SUM(FILTER(E$2:E$1088,FIND(G157,D$2:D$1088)))"),717412.0)</f>
        <v>717412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" t="s">
        <v>24</v>
      </c>
      <c r="B158" s="5" t="str">
        <f t="shared" si="2"/>
        <v>/lcgv/vwhf/wszvqd/bhhtbv/nmbfwc/</v>
      </c>
      <c r="C158" s="6" t="str">
        <f t="shared" si="3"/>
        <v>144666</v>
      </c>
      <c r="D158" s="1" t="str">
        <f>IFERROR(__xludf.DUMMYFUNCTION("IF( ISBETWEEN(CODE(LEFT(A158,1)),CODE(""0""),CODE(""9"")), B158 &amp;A158,)"),"")</f>
        <v/>
      </c>
      <c r="E158" s="7">
        <f t="shared" si="1"/>
        <v>0</v>
      </c>
      <c r="F158" s="5"/>
      <c r="G158" s="5" t="str">
        <f>IFERROR(__xludf.DUMMYFUNCTION("""COMPUTED_VALUE"""),"/ldqc/jclb/vpfggv/tpmnhdc/lcllz/flwws/")</f>
        <v>/ldqc/jclb/vpfggv/tpmnhdc/lcllz/flwws/</v>
      </c>
      <c r="H158" s="5">
        <f>IFERROR(__xludf.DUMMYFUNCTION("SUM(FILTER(E$2:E$1088,FIND(G158,D$2:D$1088)))"),222222.0)</f>
        <v>222222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" t="s">
        <v>8</v>
      </c>
      <c r="B159" s="5" t="str">
        <f t="shared" si="2"/>
        <v>/lcgv/vwhf/wszvqd/bhhtbv/nmbfwc/</v>
      </c>
      <c r="C159" s="6" t="str">
        <f t="shared" si="3"/>
        <v>144666</v>
      </c>
      <c r="D159" s="1" t="str">
        <f>IFERROR(__xludf.DUMMYFUNCTION("IF( ISBETWEEN(CODE(LEFT(A159,1)),CODE(""0""),CODE(""9"")), B159 &amp;A159,)"),"")</f>
        <v/>
      </c>
      <c r="E159" s="7">
        <f t="shared" si="1"/>
        <v>0</v>
      </c>
      <c r="F159" s="5"/>
      <c r="G159" s="5" t="str">
        <f>IFERROR(__xludf.DUMMYFUNCTION("""COMPUTED_VALUE"""),"/ldqc/jclb/vpfggv/tpmnhdc/lcllz/zmflq/")</f>
        <v>/ldqc/jclb/vpfggv/tpmnhdc/lcllz/zmflq/</v>
      </c>
      <c r="H159" s="5">
        <f>IFERROR(__xludf.DUMMYFUNCTION("SUM(FILTER(E$2:E$1088,FIND(G159,D$2:D$1088)))"),284536.0)</f>
        <v>284536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" t="s">
        <v>105</v>
      </c>
      <c r="B160" s="5" t="str">
        <f t="shared" si="2"/>
        <v>/lcgv/vwhf/wszvqd/bhhtbv/nmbfwc/</v>
      </c>
      <c r="C160" s="6" t="str">
        <f t="shared" si="3"/>
        <v>144666</v>
      </c>
      <c r="D160" s="1" t="str">
        <f>IFERROR(__xludf.DUMMYFUNCTION("IF( ISBETWEEN(CODE(LEFT(A160,1)),CODE(""0""),CODE(""9"")), B160 &amp;A160,)"),"/lcgv/vwhf/wszvqd/bhhtbv/nmbfwc/83799 lcgv.vfc")</f>
        <v>/lcgv/vwhf/wszvqd/bhhtbv/nmbfwc/83799 lcgv.vfc</v>
      </c>
      <c r="E160" s="7">
        <f t="shared" si="1"/>
        <v>83799</v>
      </c>
      <c r="F160" s="5"/>
      <c r="G160" s="5" t="str">
        <f>IFERROR(__xludf.DUMMYFUNCTION("""COMPUTED_VALUE"""),"/ldqc/jclb/vpfggv/tpmnhdc/nmbfwc/")</f>
        <v>/ldqc/jclb/vpfggv/tpmnhdc/nmbfwc/</v>
      </c>
      <c r="H160" s="5">
        <f>IFERROR(__xludf.DUMMYFUNCTION("SUM(FILTER(E$2:E$1088,FIND(G160,D$2:D$1088)))"),1039812.0)</f>
        <v>1039812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" t="s">
        <v>18</v>
      </c>
      <c r="B161" s="5" t="str">
        <f t="shared" si="2"/>
        <v>/lcgv/vwhf/wszvqd/bhhtbv/</v>
      </c>
      <c r="C161" s="6" t="str">
        <f t="shared" si="3"/>
        <v>14466</v>
      </c>
      <c r="D161" s="1" t="str">
        <f>IFERROR(__xludf.DUMMYFUNCTION("IF( ISBETWEEN(CODE(LEFT(A161,1)),CODE(""0""),CODE(""9"")), B161 &amp;A161,)"),"")</f>
        <v/>
      </c>
      <c r="E161" s="7">
        <f t="shared" si="1"/>
        <v>0</v>
      </c>
      <c r="F161" s="5"/>
      <c r="G161" s="5" t="str">
        <f>IFERROR(__xludf.DUMMYFUNCTION("""COMPUTED_VALUE"""),"/ldqc/jclb/vpfggv/tpmnhdc/nmbfwc/lcgv/")</f>
        <v>/ldqc/jclb/vpfggv/tpmnhdc/nmbfwc/lcgv/</v>
      </c>
      <c r="H161" s="5">
        <f>IFERROR(__xludf.DUMMYFUNCTION("SUM(FILTER(E$2:E$1088,FIND(G161,D$2:D$1088)))"),120313.0)</f>
        <v>120313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" t="s">
        <v>18</v>
      </c>
      <c r="B162" s="5" t="str">
        <f t="shared" si="2"/>
        <v>/lcgv/vwhf/wszvqd/</v>
      </c>
      <c r="C162" s="6" t="str">
        <f t="shared" si="3"/>
        <v>1446</v>
      </c>
      <c r="D162" s="1" t="str">
        <f>IFERROR(__xludf.DUMMYFUNCTION("IF( ISBETWEEN(CODE(LEFT(A162,1)),CODE(""0""),CODE(""9"")), B162 &amp;A162,)"),"")</f>
        <v/>
      </c>
      <c r="E162" s="7">
        <f t="shared" si="1"/>
        <v>0</v>
      </c>
      <c r="F162" s="5"/>
      <c r="G162" s="5" t="str">
        <f>IFERROR(__xludf.DUMMYFUNCTION("""COMPUTED_VALUE"""),"/ldqc/jclb/vpfggv/tpmnhdc/nmbfwc/lcgv/wths/")</f>
        <v>/ldqc/jclb/vpfggv/tpmnhdc/nmbfwc/lcgv/wths/</v>
      </c>
      <c r="H162" s="5">
        <f>IFERROR(__xludf.DUMMYFUNCTION("SUM(FILTER(E$2:E$1088,FIND(G162,D$2:D$1088)))"),120313.0)</f>
        <v>120313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" t="s">
        <v>106</v>
      </c>
      <c r="B163" s="5" t="str">
        <f t="shared" si="2"/>
        <v>/lcgv/vwhf/wszvqd/lcpvwdq/</v>
      </c>
      <c r="C163" s="6" t="str">
        <f t="shared" si="3"/>
        <v>14467</v>
      </c>
      <c r="D163" s="1" t="str">
        <f>IFERROR(__xludf.DUMMYFUNCTION("IF( ISBETWEEN(CODE(LEFT(A163,1)),CODE(""0""),CODE(""9"")), B163 &amp;A163,)"),"")</f>
        <v/>
      </c>
      <c r="E163" s="7">
        <f t="shared" si="1"/>
        <v>0</v>
      </c>
      <c r="F163" s="5"/>
      <c r="G163" s="5" t="str">
        <f>IFERROR(__xludf.DUMMYFUNCTION("""COMPUTED_VALUE"""),"/ldqc/jclb/vpfggv/tpmnhdc/nmbfwc/zmflq/")</f>
        <v>/ldqc/jclb/vpfggv/tpmnhdc/nmbfwc/zmflq/</v>
      </c>
      <c r="H163" s="5">
        <f>IFERROR(__xludf.DUMMYFUNCTION("SUM(FILTER(E$2:E$1088,FIND(G163,D$2:D$1088)))"),124906.0)</f>
        <v>124906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" t="s">
        <v>8</v>
      </c>
      <c r="B164" s="5" t="str">
        <f t="shared" si="2"/>
        <v>/lcgv/vwhf/wszvqd/lcpvwdq/</v>
      </c>
      <c r="C164" s="6" t="str">
        <f t="shared" si="3"/>
        <v>14467</v>
      </c>
      <c r="D164" s="1" t="str">
        <f>IFERROR(__xludf.DUMMYFUNCTION("IF( ISBETWEEN(CODE(LEFT(A164,1)),CODE(""0""),CODE(""9"")), B164 &amp;A164,)"),"")</f>
        <v/>
      </c>
      <c r="E164" s="7">
        <f t="shared" si="1"/>
        <v>0</v>
      </c>
      <c r="F164" s="5"/>
      <c r="G164" s="5" t="str">
        <f>IFERROR(__xludf.DUMMYFUNCTION("""COMPUTED_VALUE"""),"/ldqc/jclb/vpfggv/tpmnhdc/nmbfwc/zppcvq/")</f>
        <v>/ldqc/jclb/vpfggv/tpmnhdc/nmbfwc/zppcvq/</v>
      </c>
      <c r="H164" s="5">
        <f>IFERROR(__xludf.DUMMYFUNCTION("SUM(FILTER(E$2:E$1088,FIND(G164,D$2:D$1088)))"),112537.0)</f>
        <v>112537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" t="s">
        <v>107</v>
      </c>
      <c r="B165" s="5" t="str">
        <f t="shared" si="2"/>
        <v>/lcgv/vwhf/wszvqd/lcpvwdq/</v>
      </c>
      <c r="C165" s="6" t="str">
        <f t="shared" si="3"/>
        <v>14467</v>
      </c>
      <c r="D165" s="1" t="str">
        <f>IFERROR(__xludf.DUMMYFUNCTION("IF( ISBETWEEN(CODE(LEFT(A165,1)),CODE(""0""),CODE(""9"")), B165 &amp;A165,)"),"")</f>
        <v/>
      </c>
      <c r="E165" s="7">
        <f t="shared" si="1"/>
        <v>0</v>
      </c>
      <c r="F165" s="5"/>
      <c r="G165" s="5" t="str">
        <f>IFERROR(__xludf.DUMMYFUNCTION("""COMPUTED_VALUE"""),"/ldqc/jclb/vpfggv/vvp/")</f>
        <v>/ldqc/jclb/vpfggv/vvp/</v>
      </c>
      <c r="H165" s="5">
        <f>IFERROR(__xludf.DUMMYFUNCTION("SUM(FILTER(E$2:E$1088,FIND(G165,D$2:D$1088)))"),1682423.0)</f>
        <v>1682423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" t="s">
        <v>108</v>
      </c>
      <c r="B166" s="5" t="str">
        <f t="shared" si="2"/>
        <v>/lcgv/vwhf/wszvqd/lcpvwdq/</v>
      </c>
      <c r="C166" s="6" t="str">
        <f t="shared" si="3"/>
        <v>14467</v>
      </c>
      <c r="D166" s="1" t="str">
        <f>IFERROR(__xludf.DUMMYFUNCTION("IF( ISBETWEEN(CODE(LEFT(A166,1)),CODE(""0""),CODE(""9"")), B166 &amp;A166,)"),"/lcgv/vwhf/wszvqd/lcpvwdq/212569 rfzrwc.clp")</f>
        <v>/lcgv/vwhf/wszvqd/lcpvwdq/212569 rfzrwc.clp</v>
      </c>
      <c r="E166" s="7">
        <f t="shared" si="1"/>
        <v>212569</v>
      </c>
      <c r="F166" s="5"/>
      <c r="G166" s="5" t="str">
        <f>IFERROR(__xludf.DUMMYFUNCTION("""COMPUTED_VALUE"""),"/ldqc/jclb/vpfggv/vvp/fsw/")</f>
        <v>/ldqc/jclb/vpfggv/vvp/fsw/</v>
      </c>
      <c r="H166" s="5">
        <f>IFERROR(__xludf.DUMMYFUNCTION("SUM(FILTER(E$2:E$1088,FIND(G166,D$2:D$1088)))"),394607.0)</f>
        <v>394607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" t="s">
        <v>109</v>
      </c>
      <c r="B167" s="5" t="str">
        <f t="shared" si="2"/>
        <v>/lcgv/vwhf/wszvqd/lcpvwdq/</v>
      </c>
      <c r="C167" s="6" t="str">
        <f t="shared" si="3"/>
        <v>14467</v>
      </c>
      <c r="D167" s="1" t="str">
        <f>IFERROR(__xludf.DUMMYFUNCTION("IF( ISBETWEEN(CODE(LEFT(A167,1)),CODE(""0""),CODE(""9"")), B167 &amp;A167,)"),"/lcgv/vwhf/wszvqd/lcpvwdq/23957 wdzw.drg")</f>
        <v>/lcgv/vwhf/wszvqd/lcpvwdq/23957 wdzw.drg</v>
      </c>
      <c r="E167" s="7">
        <f t="shared" si="1"/>
        <v>23957</v>
      </c>
      <c r="F167" s="5"/>
      <c r="G167" s="5" t="str">
        <f>IFERROR(__xludf.DUMMYFUNCTION("""COMPUTED_VALUE"""),"/ldqc/jclb/vpfggv/vvp/fsw/rfzrwc/")</f>
        <v>/ldqc/jclb/vpfggv/vvp/fsw/rfzrwc/</v>
      </c>
      <c r="H167" s="5">
        <f>IFERROR(__xludf.DUMMYFUNCTION("SUM(FILTER(E$2:E$1088,FIND(G167,D$2:D$1088)))"),282718.0)</f>
        <v>282718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" t="s">
        <v>110</v>
      </c>
      <c r="B168" s="5" t="str">
        <f t="shared" si="2"/>
        <v>/lcgv/vwhf/wszvqd/lcpvwdq/lwhq/</v>
      </c>
      <c r="C168" s="6" t="str">
        <f t="shared" si="3"/>
        <v>144674</v>
      </c>
      <c r="D168" s="1" t="str">
        <f>IFERROR(__xludf.DUMMYFUNCTION("IF( ISBETWEEN(CODE(LEFT(A168,1)),CODE(""0""),CODE(""9"")), B168 &amp;A168,)"),"")</f>
        <v/>
      </c>
      <c r="E168" s="7">
        <f t="shared" si="1"/>
        <v>0</v>
      </c>
      <c r="F168" s="5"/>
      <c r="G168" s="5" t="str">
        <f>IFERROR(__xludf.DUMMYFUNCTION("""COMPUTED_VALUE"""),"/ldqc/jclb/vpfggv/vvp/nmbfwc/")</f>
        <v>/ldqc/jclb/vpfggv/vvp/nmbfwc/</v>
      </c>
      <c r="H168" s="5">
        <f>IFERROR(__xludf.DUMMYFUNCTION("SUM(FILTER(E$2:E$1088,FIND(G168,D$2:D$1088)))"),862513.0)</f>
        <v>862513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" t="s">
        <v>8</v>
      </c>
      <c r="B169" s="5" t="str">
        <f t="shared" si="2"/>
        <v>/lcgv/vwhf/wszvqd/lcpvwdq/lwhq/</v>
      </c>
      <c r="C169" s="6" t="str">
        <f t="shared" si="3"/>
        <v>144674</v>
      </c>
      <c r="D169" s="1" t="str">
        <f>IFERROR(__xludf.DUMMYFUNCTION("IF( ISBETWEEN(CODE(LEFT(A169,1)),CODE(""0""),CODE(""9"")), B169 &amp;A169,)"),"")</f>
        <v/>
      </c>
      <c r="E169" s="7">
        <f t="shared" si="1"/>
        <v>0</v>
      </c>
      <c r="F169" s="5"/>
      <c r="G169" s="5" t="str">
        <f>IFERROR(__xludf.DUMMYFUNCTION("""COMPUTED_VALUE"""),"/ldqc/jclb/vpfggv/vvp/nmbfwc/fvh/")</f>
        <v>/ldqc/jclb/vpfggv/vvp/nmbfwc/fvh/</v>
      </c>
      <c r="H169" s="5">
        <f>IFERROR(__xludf.DUMMYFUNCTION("SUM(FILTER(E$2:E$1088,FIND(G169,D$2:D$1088)))"),444278.0)</f>
        <v>444278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" t="s">
        <v>111</v>
      </c>
      <c r="B170" s="5" t="str">
        <f t="shared" si="2"/>
        <v>/lcgv/vwhf/wszvqd/lcpvwdq/lwhq/</v>
      </c>
      <c r="C170" s="6" t="str">
        <f t="shared" si="3"/>
        <v>144674</v>
      </c>
      <c r="D170" s="1" t="str">
        <f>IFERROR(__xludf.DUMMYFUNCTION("IF( ISBETWEEN(CODE(LEFT(A170,1)),CODE(""0""),CODE(""9"")), B170 &amp;A170,)"),"/lcgv/vwhf/wszvqd/lcpvwdq/lwhq/240867 fzrwpl.hqd")</f>
        <v>/lcgv/vwhf/wszvqd/lcpvwdq/lwhq/240867 fzrwpl.hqd</v>
      </c>
      <c r="E170" s="7">
        <f t="shared" si="1"/>
        <v>240867</v>
      </c>
      <c r="F170" s="5"/>
      <c r="G170" s="5" t="str">
        <f>IFERROR(__xludf.DUMMYFUNCTION("""COMPUTED_VALUE"""),"/ldqc/jclb/vpfggv/vvp/nmbfwc/rfzrwc/")</f>
        <v>/ldqc/jclb/vpfggv/vvp/nmbfwc/rfzrwc/</v>
      </c>
      <c r="H170" s="5">
        <f>IFERROR(__xludf.DUMMYFUNCTION("SUM(FILTER(E$2:E$1088,FIND(G170,D$2:D$1088)))"),257264.0)</f>
        <v>257264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" t="s">
        <v>112</v>
      </c>
      <c r="B171" s="5" t="str">
        <f t="shared" si="2"/>
        <v>/lcgv/vwhf/wszvqd/lcpvwdq/lwhq/</v>
      </c>
      <c r="C171" s="6" t="str">
        <f t="shared" si="3"/>
        <v>144674</v>
      </c>
      <c r="D171" s="1" t="str">
        <f>IFERROR(__xludf.DUMMYFUNCTION("IF( ISBETWEEN(CODE(LEFT(A171,1)),CODE(""0""),CODE(""9"")), B171 &amp;A171,)"),"/lcgv/vwhf/wszvqd/lcpvwdq/lwhq/68771 mzsqgswh")</f>
        <v>/lcgv/vwhf/wszvqd/lcpvwdq/lwhq/68771 mzsqgswh</v>
      </c>
      <c r="E171" s="7">
        <f t="shared" si="1"/>
        <v>68771</v>
      </c>
      <c r="F171" s="5"/>
      <c r="G171" s="5" t="str">
        <f>IFERROR(__xludf.DUMMYFUNCTION("""COMPUTED_VALUE"""),"/ldqc/jclb/zmflq/")</f>
        <v>/ldqc/jclb/zmflq/</v>
      </c>
      <c r="H171" s="5">
        <f>IFERROR(__xludf.DUMMYFUNCTION("SUM(FILTER(E$2:E$1088,FIND(G171,D$2:D$1088)))"),305021.0)</f>
        <v>305021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" t="s">
        <v>113</v>
      </c>
      <c r="B172" s="5" t="str">
        <f t="shared" si="2"/>
        <v>/lcgv/vwhf/wszvqd/lcpvwdq/lwhq/</v>
      </c>
      <c r="C172" s="6" t="str">
        <f t="shared" si="3"/>
        <v>144674</v>
      </c>
      <c r="D172" s="1" t="str">
        <f>IFERROR(__xludf.DUMMYFUNCTION("IF( ISBETWEEN(CODE(LEFT(A172,1)),CODE(""0""),CODE(""9"")), B172 &amp;A172,)"),"/lcgv/vwhf/wszvqd/lcpvwdq/lwhq/88777 pqtqv.qwz")</f>
        <v>/lcgv/vwhf/wszvqd/lcpvwdq/lwhq/88777 pqtqv.qwz</v>
      </c>
      <c r="E172" s="7">
        <f t="shared" si="1"/>
        <v>88777</v>
      </c>
      <c r="F172" s="5"/>
      <c r="G172" s="5" t="str">
        <f>IFERROR(__xludf.DUMMYFUNCTION("""COMPUTED_VALUE"""),"/ldqc/jgbsw/")</f>
        <v>/ldqc/jgbsw/</v>
      </c>
      <c r="H172" s="5">
        <f>IFERROR(__xludf.DUMMYFUNCTION("SUM(FILTER(E$2:E$1088,FIND(G172,D$2:D$1088)))"),1164649.0)</f>
        <v>1164649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" t="s">
        <v>18</v>
      </c>
      <c r="B173" s="5" t="str">
        <f t="shared" si="2"/>
        <v>/lcgv/vwhf/wszvqd/lcpvwdq/</v>
      </c>
      <c r="C173" s="6" t="str">
        <f t="shared" si="3"/>
        <v>14467</v>
      </c>
      <c r="D173" s="1" t="str">
        <f>IFERROR(__xludf.DUMMYFUNCTION("IF( ISBETWEEN(CODE(LEFT(A173,1)),CODE(""0""),CODE(""9"")), B173 &amp;A173,)"),"")</f>
        <v/>
      </c>
      <c r="E173" s="7">
        <f t="shared" si="1"/>
        <v>0</v>
      </c>
      <c r="F173" s="5"/>
      <c r="G173" s="5" t="str">
        <f>IFERROR(__xludf.DUMMYFUNCTION("""COMPUTED_VALUE"""),"/ldqc/jgbsw/cfdljgh/")</f>
        <v>/ldqc/jgbsw/cfdljgh/</v>
      </c>
      <c r="H173" s="5">
        <f>IFERROR(__xludf.DUMMYFUNCTION("SUM(FILTER(E$2:E$1088,FIND(G173,D$2:D$1088)))"),261471.0)</f>
        <v>261471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" t="s">
        <v>18</v>
      </c>
      <c r="B174" s="5" t="str">
        <f t="shared" si="2"/>
        <v>/lcgv/vwhf/wszvqd/</v>
      </c>
      <c r="C174" s="6" t="str">
        <f t="shared" si="3"/>
        <v>1446</v>
      </c>
      <c r="D174" s="1" t="str">
        <f>IFERROR(__xludf.DUMMYFUNCTION("IF( ISBETWEEN(CODE(LEFT(A174,1)),CODE(""0""),CODE(""9"")), B174 &amp;A174,)"),"")</f>
        <v/>
      </c>
      <c r="E174" s="7">
        <f t="shared" si="1"/>
        <v>0</v>
      </c>
      <c r="F174" s="5"/>
      <c r="G174" s="5" t="str">
        <f>IFERROR(__xludf.DUMMYFUNCTION("""COMPUTED_VALUE"""),"/ldqc/jgbsw/rfzrwc/")</f>
        <v>/ldqc/jgbsw/rfzrwc/</v>
      </c>
      <c r="H174" s="5">
        <f>IFERROR(__xludf.DUMMYFUNCTION("SUM(FILTER(E$2:E$1088,FIND(G174,D$2:D$1088)))"),541238.0)</f>
        <v>541238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" t="s">
        <v>18</v>
      </c>
      <c r="B175" s="5" t="str">
        <f t="shared" si="2"/>
        <v>/lcgv/vwhf/</v>
      </c>
      <c r="C175" s="6" t="str">
        <f t="shared" si="3"/>
        <v>144</v>
      </c>
      <c r="D175" s="1" t="str">
        <f>IFERROR(__xludf.DUMMYFUNCTION("IF( ISBETWEEN(CODE(LEFT(A175,1)),CODE(""0""),CODE(""9"")), B175 &amp;A175,)"),"")</f>
        <v/>
      </c>
      <c r="E175" s="7">
        <f t="shared" si="1"/>
        <v>0</v>
      </c>
      <c r="F175" s="5"/>
      <c r="G175" s="5" t="str">
        <f>IFERROR(__xludf.DUMMYFUNCTION("""COMPUTED_VALUE"""),"/ldqc/jgbsw/rfzrwc/fcvfw/")</f>
        <v>/ldqc/jgbsw/rfzrwc/fcvfw/</v>
      </c>
      <c r="H175" s="5">
        <f>IFERROR(__xludf.DUMMYFUNCTION("SUM(FILTER(E$2:E$1088,FIND(G175,D$2:D$1088)))"),279614.0)</f>
        <v>279614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" t="s">
        <v>18</v>
      </c>
      <c r="B176" s="5" t="str">
        <f t="shared" si="2"/>
        <v>/lcgv/</v>
      </c>
      <c r="C176" s="6" t="str">
        <f t="shared" si="3"/>
        <v>14</v>
      </c>
      <c r="D176" s="1" t="str">
        <f>IFERROR(__xludf.DUMMYFUNCTION("IF( ISBETWEEN(CODE(LEFT(A176,1)),CODE(""0""),CODE(""9"")), B176 &amp;A176,)"),"")</f>
        <v/>
      </c>
      <c r="E176" s="7">
        <f t="shared" si="1"/>
        <v>0</v>
      </c>
      <c r="F176" s="5"/>
      <c r="G176" s="5" t="str">
        <f>IFERROR(__xludf.DUMMYFUNCTION("""COMPUTED_VALUE"""),"/ldqc/jgbsw/rfzrwc/gvqrwgrs/")</f>
        <v>/ldqc/jgbsw/rfzrwc/gvqrwgrs/</v>
      </c>
      <c r="H176" s="5">
        <f>IFERROR(__xludf.DUMMYFUNCTION("SUM(FILTER(E$2:E$1088,FIND(G176,D$2:D$1088)))"),204207.0)</f>
        <v>204207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" t="s">
        <v>114</v>
      </c>
      <c r="B177" s="5" t="str">
        <f t="shared" si="2"/>
        <v>/lcgv/znmzg/</v>
      </c>
      <c r="C177" s="6" t="str">
        <f t="shared" si="3"/>
        <v>145</v>
      </c>
      <c r="D177" s="1" t="str">
        <f>IFERROR(__xludf.DUMMYFUNCTION("IF( ISBETWEEN(CODE(LEFT(A177,1)),CODE(""0""),CODE(""9"")), B177 &amp;A177,)"),"")</f>
        <v/>
      </c>
      <c r="E177" s="7">
        <f t="shared" si="1"/>
        <v>0</v>
      </c>
      <c r="F177" s="5"/>
      <c r="G177" s="5" t="str">
        <f>IFERROR(__xludf.DUMMYFUNCTION("""COMPUTED_VALUE"""),"/ldqc/jgbsw/rfzrwc/gvqrwgrs/sgfltf/")</f>
        <v>/ldqc/jgbsw/rfzrwc/gvqrwgrs/sgfltf/</v>
      </c>
      <c r="H177" s="5">
        <f>IFERROR(__xludf.DUMMYFUNCTION("SUM(FILTER(E$2:E$1088,FIND(G177,D$2:D$1088)))"),204207.0)</f>
        <v>204207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" t="s">
        <v>8</v>
      </c>
      <c r="B178" s="5" t="str">
        <f t="shared" si="2"/>
        <v>/lcgv/znmzg/</v>
      </c>
      <c r="C178" s="6" t="str">
        <f t="shared" si="3"/>
        <v>145</v>
      </c>
      <c r="D178" s="1" t="str">
        <f>IFERROR(__xludf.DUMMYFUNCTION("IF( ISBETWEEN(CODE(LEFT(A178,1)),CODE(""0""),CODE(""9"")), B178 &amp;A178,)"),"")</f>
        <v/>
      </c>
      <c r="E178" s="7">
        <f t="shared" si="1"/>
        <v>0</v>
      </c>
      <c r="F178" s="5"/>
      <c r="G178" s="5" t="str">
        <f>IFERROR(__xludf.DUMMYFUNCTION("""COMPUTED_VALUE"""),"/ldqc/qtdlb/")</f>
        <v>/ldqc/qtdlb/</v>
      </c>
      <c r="H178" s="5">
        <f>IFERROR(__xludf.DUMMYFUNCTION("SUM(FILTER(E$2:E$1088,FIND(G178,D$2:D$1088)))"),771984.0)</f>
        <v>771984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" t="s">
        <v>115</v>
      </c>
      <c r="B179" s="5" t="str">
        <f t="shared" si="2"/>
        <v>/lcgv/znmzg/</v>
      </c>
      <c r="C179" s="6" t="str">
        <f t="shared" si="3"/>
        <v>145</v>
      </c>
      <c r="D179" s="1" t="str">
        <f>IFERROR(__xludf.DUMMYFUNCTION("IF( ISBETWEEN(CODE(LEFT(A179,1)),CODE(""0""),CODE(""9"")), B179 &amp;A179,)"),"/lcgv/znmzg/30277 gltpwzg.gjd")</f>
        <v>/lcgv/znmzg/30277 gltpwzg.gjd</v>
      </c>
      <c r="E179" s="7">
        <f t="shared" si="1"/>
        <v>30277</v>
      </c>
      <c r="F179" s="5"/>
      <c r="G179" s="5" t="str">
        <f>IFERROR(__xludf.DUMMYFUNCTION("""COMPUTED_VALUE"""),"/ldqc/qtdlb/gjpmcvwp/")</f>
        <v>/ldqc/qtdlb/gjpmcvwp/</v>
      </c>
      <c r="H179" s="5">
        <f>IFERROR(__xludf.DUMMYFUNCTION("SUM(FILTER(E$2:E$1088,FIND(G179,D$2:D$1088)))"),233873.0)</f>
        <v>233873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" t="s">
        <v>116</v>
      </c>
      <c r="B180" s="5" t="str">
        <f t="shared" si="2"/>
        <v>/lcgv/znmzg/</v>
      </c>
      <c r="C180" s="6" t="str">
        <f t="shared" si="3"/>
        <v>145</v>
      </c>
      <c r="D180" s="1" t="str">
        <f>IFERROR(__xludf.DUMMYFUNCTION("IF( ISBETWEEN(CODE(LEFT(A180,1)),CODE(""0""),CODE(""9"")), B180 &amp;A180,)"),"/lcgv/znmzg/211983 wdzw.drg")</f>
        <v>/lcgv/znmzg/211983 wdzw.drg</v>
      </c>
      <c r="E180" s="7">
        <f t="shared" si="1"/>
        <v>211983</v>
      </c>
      <c r="F180" s="5"/>
      <c r="G180" s="5" t="str">
        <f>IFERROR(__xludf.DUMMYFUNCTION("""COMPUTED_VALUE"""),"/ldqc/qtdlb/gjpmcvwp/cjjdzcwm/")</f>
        <v>/ldqc/qtdlb/gjpmcvwp/cjjdzcwm/</v>
      </c>
      <c r="H180" s="5">
        <f>IFERROR(__xludf.DUMMYFUNCTION("SUM(FILTER(E$2:E$1088,FIND(G180,D$2:D$1088)))"),233873.0)</f>
        <v>233873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" t="s">
        <v>18</v>
      </c>
      <c r="B181" s="5" t="str">
        <f t="shared" si="2"/>
        <v>/lcgv/</v>
      </c>
      <c r="C181" s="6" t="str">
        <f t="shared" si="3"/>
        <v>14</v>
      </c>
      <c r="D181" s="1" t="str">
        <f>IFERROR(__xludf.DUMMYFUNCTION("IF( ISBETWEEN(CODE(LEFT(A181,1)),CODE(""0""),CODE(""9"")), B181 &amp;A181,)"),"")</f>
        <v/>
      </c>
      <c r="E181" s="7">
        <f t="shared" si="1"/>
        <v>0</v>
      </c>
      <c r="F181" s="5"/>
      <c r="G181" s="5" t="str">
        <f>IFERROR(__xludf.DUMMYFUNCTION("""COMPUTED_VALUE"""),"/ldqc/qtdlb/nsjlcmfz/")</f>
        <v>/ldqc/qtdlb/nsjlcmfz/</v>
      </c>
      <c r="H181" s="5">
        <f>IFERROR(__xludf.DUMMYFUNCTION("SUM(FILTER(E$2:E$1088,FIND(G181,D$2:D$1088)))"),204401.0)</f>
        <v>204401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" t="s">
        <v>18</v>
      </c>
      <c r="B182" s="5" t="str">
        <f t="shared" si="2"/>
        <v>/</v>
      </c>
      <c r="C182" s="6" t="str">
        <f t="shared" si="3"/>
        <v>1</v>
      </c>
      <c r="D182" s="1" t="str">
        <f>IFERROR(__xludf.DUMMYFUNCTION("IF( ISBETWEEN(CODE(LEFT(A182,1)),CODE(""0""),CODE(""9"")), B182 &amp;A182,)"),"")</f>
        <v/>
      </c>
      <c r="E182" s="7">
        <f t="shared" si="1"/>
        <v>0</v>
      </c>
      <c r="F182" s="5"/>
      <c r="G182" s="5" t="str">
        <f>IFERROR(__xludf.DUMMYFUNCTION("""COMPUTED_VALUE"""),"/ldqc/qtdlb/nsjlcmfz/qvpj/")</f>
        <v>/ldqc/qtdlb/nsjlcmfz/qvpj/</v>
      </c>
      <c r="H182" s="5">
        <f>IFERROR(__xludf.DUMMYFUNCTION("SUM(FILTER(E$2:E$1088,FIND(G182,D$2:D$1088)))"),150929.0)</f>
        <v>150929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" t="s">
        <v>117</v>
      </c>
      <c r="B183" s="5" t="str">
        <f t="shared" si="2"/>
        <v>/ldqc/</v>
      </c>
      <c r="C183" s="6" t="str">
        <f t="shared" si="3"/>
        <v>14</v>
      </c>
      <c r="D183" s="1" t="str">
        <f>IFERROR(__xludf.DUMMYFUNCTION("IF( ISBETWEEN(CODE(LEFT(A183,1)),CODE(""0""),CODE(""9"")), B183 &amp;A183,)"),"")</f>
        <v/>
      </c>
      <c r="E183" s="7">
        <f t="shared" si="1"/>
        <v>0</v>
      </c>
      <c r="F183" s="5"/>
      <c r="G183" s="5" t="str">
        <f>IFERROR(__xludf.DUMMYFUNCTION("""COMPUTED_VALUE"""),"/ldqc/qtdlb/wqdlv/")</f>
        <v>/ldqc/qtdlb/wqdlv/</v>
      </c>
      <c r="H183" s="5">
        <f>IFERROR(__xludf.DUMMYFUNCTION("SUM(FILTER(E$2:E$1088,FIND(G183,D$2:D$1088)))"),333710.0)</f>
        <v>333710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" t="s">
        <v>8</v>
      </c>
      <c r="B184" s="5" t="str">
        <f t="shared" si="2"/>
        <v>/ldqc/</v>
      </c>
      <c r="C184" s="6" t="str">
        <f t="shared" si="3"/>
        <v>14</v>
      </c>
      <c r="D184" s="1" t="str">
        <f>IFERROR(__xludf.DUMMYFUNCTION("IF( ISBETWEEN(CODE(LEFT(A184,1)),CODE(""0""),CODE(""9"")), B184 &amp;A184,)"),"")</f>
        <v/>
      </c>
      <c r="E184" s="7">
        <f t="shared" si="1"/>
        <v>0</v>
      </c>
      <c r="F184" s="5"/>
      <c r="G184" s="5" t="str">
        <f>IFERROR(__xludf.DUMMYFUNCTION("""COMPUTED_VALUE"""),"/ldqc/qtdlb/wqdlv/qccsnjd/")</f>
        <v>/ldqc/qtdlb/wqdlv/qccsnjd/</v>
      </c>
      <c r="H184" s="5">
        <f>IFERROR(__xludf.DUMMYFUNCTION("SUM(FILTER(E$2:E$1088,FIND(G184,D$2:D$1088)))"),333710.0)</f>
        <v>333710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" t="s">
        <v>118</v>
      </c>
      <c r="B185" s="5" t="str">
        <f t="shared" si="2"/>
        <v>/ldqc/</v>
      </c>
      <c r="C185" s="6" t="str">
        <f t="shared" si="3"/>
        <v>14</v>
      </c>
      <c r="D185" s="1" t="str">
        <f>IFERROR(__xludf.DUMMYFUNCTION("IF( ISBETWEEN(CODE(LEFT(A185,1)),CODE(""0""),CODE(""9"")), B185 &amp;A185,)"),"")</f>
        <v/>
      </c>
      <c r="E185" s="7">
        <f t="shared" si="1"/>
        <v>0</v>
      </c>
      <c r="F185" s="5"/>
      <c r="G185" s="5" t="str">
        <f>IFERROR(__xludf.DUMMYFUNCTION("""COMPUTED_VALUE"""),"/ldqc/rmljszcj/")</f>
        <v>/ldqc/rmljszcj/</v>
      </c>
      <c r="H185" s="5">
        <f>IFERROR(__xludf.DUMMYFUNCTION("SUM(FILTER(E$2:E$1088,FIND(G185,D$2:D$1088)))"),1195283.0)</f>
        <v>1195283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" t="s">
        <v>119</v>
      </c>
      <c r="B186" s="5" t="str">
        <f t="shared" si="2"/>
        <v>/ldqc/</v>
      </c>
      <c r="C186" s="6" t="str">
        <f t="shared" si="3"/>
        <v>14</v>
      </c>
      <c r="D186" s="1" t="str">
        <f>IFERROR(__xludf.DUMMYFUNCTION("IF( ISBETWEEN(CODE(LEFT(A186,1)),CODE(""0""),CODE(""9"")), B186 &amp;A186,)"),"")</f>
        <v/>
      </c>
      <c r="E186" s="7">
        <f t="shared" si="1"/>
        <v>0</v>
      </c>
      <c r="F186" s="5"/>
      <c r="G186" s="5" t="str">
        <f>IFERROR(__xludf.DUMMYFUNCTION("""COMPUTED_VALUE"""),"/ldqc/rmljszcj/jnstrbj/")</f>
        <v>/ldqc/rmljszcj/jnstrbj/</v>
      </c>
      <c r="H186" s="5">
        <f>IFERROR(__xludf.DUMMYFUNCTION("SUM(FILTER(E$2:E$1088,FIND(G186,D$2:D$1088)))"),750372.0)</f>
        <v>750372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" t="s">
        <v>120</v>
      </c>
      <c r="B187" s="5" t="str">
        <f t="shared" si="2"/>
        <v>/ldqc/</v>
      </c>
      <c r="C187" s="6" t="str">
        <f t="shared" si="3"/>
        <v>14</v>
      </c>
      <c r="D187" s="1" t="str">
        <f>IFERROR(__xludf.DUMMYFUNCTION("IF( ISBETWEEN(CODE(LEFT(A187,1)),CODE(""0""),CODE(""9"")), B187 &amp;A187,)"),"/ldqc/97119 gdnlwmbf")</f>
        <v>/ldqc/97119 gdnlwmbf</v>
      </c>
      <c r="E187" s="7">
        <f t="shared" si="1"/>
        <v>97119</v>
      </c>
      <c r="F187" s="5"/>
      <c r="G187" s="5" t="str">
        <f>IFERROR(__xludf.DUMMYFUNCTION("""COMPUTED_VALUE"""),"/ldqc/rmljszcj/wqdlv/")</f>
        <v>/ldqc/rmljszcj/wqdlv/</v>
      </c>
      <c r="H187" s="5">
        <f>IFERROR(__xludf.DUMMYFUNCTION("SUM(FILTER(E$2:E$1088,FIND(G187,D$2:D$1088)))"),272345.0)</f>
        <v>272345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" t="s">
        <v>121</v>
      </c>
      <c r="B188" s="5" t="str">
        <f t="shared" si="2"/>
        <v>/ldqc/</v>
      </c>
      <c r="C188" s="6" t="str">
        <f t="shared" si="3"/>
        <v>14</v>
      </c>
      <c r="D188" s="1" t="str">
        <f>IFERROR(__xludf.DUMMYFUNCTION("IF( ISBETWEEN(CODE(LEFT(A188,1)),CODE(""0""),CODE(""9"")), B188 &amp;A188,)"),"")</f>
        <v/>
      </c>
      <c r="E188" s="7">
        <f t="shared" si="1"/>
        <v>0</v>
      </c>
      <c r="F188" s="5"/>
      <c r="G188" s="5" t="str">
        <f>IFERROR(__xludf.DUMMYFUNCTION("""COMPUTED_VALUE"""),"/ldqc/tqwpmw/")</f>
        <v>/ldqc/tqwpmw/</v>
      </c>
      <c r="H188" s="5">
        <f>IFERROR(__xludf.DUMMYFUNCTION("SUM(FILTER(E$2:E$1088,FIND(G188,D$2:D$1088)))"),92747.0)</f>
        <v>92747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" t="s">
        <v>122</v>
      </c>
      <c r="B189" s="5" t="str">
        <f t="shared" si="2"/>
        <v>/ldqc/</v>
      </c>
      <c r="C189" s="6" t="str">
        <f t="shared" si="3"/>
        <v>14</v>
      </c>
      <c r="D189" s="1" t="str">
        <f>IFERROR(__xludf.DUMMYFUNCTION("IF( ISBETWEEN(CODE(LEFT(A189,1)),CODE(""0""),CODE(""9"")), B189 &amp;A189,)"),"")</f>
        <v/>
      </c>
      <c r="E189" s="7">
        <f t="shared" si="1"/>
        <v>0</v>
      </c>
      <c r="F189" s="5"/>
      <c r="G189" s="5" t="str">
        <f>IFERROR(__xludf.DUMMYFUNCTION("""COMPUTED_VALUE"""),"/ldqc/vhdgcsw/")</f>
        <v>/ldqc/vhdgcsw/</v>
      </c>
      <c r="H189" s="5">
        <f>IFERROR(__xludf.DUMMYFUNCTION("SUM(FILTER(E$2:E$1088,FIND(G189,D$2:D$1088)))"),2224309.0)</f>
        <v>2224309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" t="s">
        <v>123</v>
      </c>
      <c r="B190" s="5" t="str">
        <f t="shared" si="2"/>
        <v>/ldqc/</v>
      </c>
      <c r="C190" s="6" t="str">
        <f t="shared" si="3"/>
        <v>14</v>
      </c>
      <c r="D190" s="1" t="str">
        <f>IFERROR(__xludf.DUMMYFUNCTION("IF( ISBETWEEN(CODE(LEFT(A190,1)),CODE(""0""),CODE(""9"")), B190 &amp;A190,)"),"")</f>
        <v/>
      </c>
      <c r="E190" s="7">
        <f t="shared" si="1"/>
        <v>0</v>
      </c>
      <c r="F190" s="5"/>
      <c r="G190" s="5" t="str">
        <f>IFERROR(__xludf.DUMMYFUNCTION("""COMPUTED_VALUE"""),"/ldqc/vhdgcsw/flhbhzlt/")</f>
        <v>/ldqc/vhdgcsw/flhbhzlt/</v>
      </c>
      <c r="H190" s="5">
        <f>IFERROR(__xludf.DUMMYFUNCTION("SUM(FILTER(E$2:E$1088,FIND(G190,D$2:D$1088)))"),282258.0)</f>
        <v>282258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" t="s">
        <v>124</v>
      </c>
      <c r="B191" s="5" t="str">
        <f t="shared" si="2"/>
        <v>/ldqc/</v>
      </c>
      <c r="C191" s="6" t="str">
        <f t="shared" si="3"/>
        <v>14</v>
      </c>
      <c r="D191" s="1" t="str">
        <f>IFERROR(__xludf.DUMMYFUNCTION("IF( ISBETWEEN(CODE(LEFT(A191,1)),CODE(""0""),CODE(""9"")), B191 &amp;A191,)"),"/ldqc/115989 lcgv.hlf")</f>
        <v>/ldqc/115989 lcgv.hlf</v>
      </c>
      <c r="E191" s="7">
        <f t="shared" si="1"/>
        <v>115989</v>
      </c>
      <c r="F191" s="5"/>
      <c r="G191" s="5" t="str">
        <f>IFERROR(__xludf.DUMMYFUNCTION("""COMPUTED_VALUE"""),"/ldqc/vhdgcsw/rfzrwc/")</f>
        <v>/ldqc/vhdgcsw/rfzrwc/</v>
      </c>
      <c r="H191" s="5">
        <f>IFERROR(__xludf.DUMMYFUNCTION("SUM(FILTER(E$2:E$1088,FIND(G191,D$2:D$1088)))"),764181.0)</f>
        <v>764181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" t="s">
        <v>125</v>
      </c>
      <c r="B192" s="5" t="str">
        <f t="shared" si="2"/>
        <v>/ldqc/</v>
      </c>
      <c r="C192" s="6" t="str">
        <f t="shared" si="3"/>
        <v>14</v>
      </c>
      <c r="D192" s="1" t="str">
        <f>IFERROR(__xludf.DUMMYFUNCTION("IF( ISBETWEEN(CODE(LEFT(A192,1)),CODE(""0""),CODE(""9"")), B192 &amp;A192,)"),"/ldqc/255836 lchqqdh.wrn")</f>
        <v>/ldqc/255836 lchqqdh.wrn</v>
      </c>
      <c r="E192" s="7">
        <f t="shared" si="1"/>
        <v>255836</v>
      </c>
      <c r="F192" s="5"/>
      <c r="G192" s="5" t="str">
        <f>IFERROR(__xludf.DUMMYFUNCTION("""COMPUTED_VALUE"""),"/ldqc/vhdgcsw/rfzrwc/lcgv/")</f>
        <v>/ldqc/vhdgcsw/rfzrwc/lcgv/</v>
      </c>
      <c r="H192" s="5">
        <f>IFERROR(__xludf.DUMMYFUNCTION("SUM(FILTER(E$2:E$1088,FIND(G192,D$2:D$1088)))"),764181.0)</f>
        <v>764181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" t="s">
        <v>126</v>
      </c>
      <c r="B193" s="5" t="str">
        <f t="shared" si="2"/>
        <v>/ldqc/</v>
      </c>
      <c r="C193" s="6" t="str">
        <f t="shared" si="3"/>
        <v>14</v>
      </c>
      <c r="D193" s="1" t="str">
        <f>IFERROR(__xludf.DUMMYFUNCTION("IF( ISBETWEEN(CODE(LEFT(A193,1)),CODE(""0""),CODE(""9"")), B193 &amp;A193,)"),"")</f>
        <v/>
      </c>
      <c r="E193" s="7">
        <f t="shared" si="1"/>
        <v>0</v>
      </c>
      <c r="F193" s="5"/>
      <c r="G193" s="5" t="str">
        <f>IFERROR(__xludf.DUMMYFUNCTION("""COMPUTED_VALUE"""),"/ldqc/vhdgcsw/rfzrwc/lcgv/dlpng/")</f>
        <v>/ldqc/vhdgcsw/rfzrwc/lcgv/dlpng/</v>
      </c>
      <c r="H193" s="5">
        <f>IFERROR(__xludf.DUMMYFUNCTION("SUM(FILTER(E$2:E$1088,FIND(G193,D$2:D$1088)))"),195950.0)</f>
        <v>195950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" t="s">
        <v>127</v>
      </c>
      <c r="B194" s="5" t="str">
        <f t="shared" si="2"/>
        <v>/ldqc/</v>
      </c>
      <c r="C194" s="6" t="str">
        <f t="shared" si="3"/>
        <v>14</v>
      </c>
      <c r="D194" s="1" t="str">
        <f>IFERROR(__xludf.DUMMYFUNCTION("IF( ISBETWEEN(CODE(LEFT(A194,1)),CODE(""0""),CODE(""9"")), B194 &amp;A194,)"),"")</f>
        <v/>
      </c>
      <c r="E194" s="7">
        <f t="shared" si="1"/>
        <v>0</v>
      </c>
      <c r="F194" s="5"/>
      <c r="G194" s="5" t="str">
        <f>IFERROR(__xludf.DUMMYFUNCTION("""COMPUTED_VALUE"""),"/ldqc/vhdgcsw/rfzrwc/lcgv/glqrj/")</f>
        <v>/ldqc/vhdgcsw/rfzrwc/lcgv/glqrj/</v>
      </c>
      <c r="H194" s="5">
        <f>IFERROR(__xludf.DUMMYFUNCTION("SUM(FILTER(E$2:E$1088,FIND(G194,D$2:D$1088)))"),283123.0)</f>
        <v>283123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" t="s">
        <v>128</v>
      </c>
      <c r="B195" s="5" t="str">
        <f t="shared" si="2"/>
        <v>/ldqc/</v>
      </c>
      <c r="C195" s="6" t="str">
        <f t="shared" si="3"/>
        <v>14</v>
      </c>
      <c r="D195" s="1" t="str">
        <f>IFERROR(__xludf.DUMMYFUNCTION("IF( ISBETWEEN(CODE(LEFT(A195,1)),CODE(""0""),CODE(""9"")), B195 &amp;A195,)"),"")</f>
        <v/>
      </c>
      <c r="E195" s="7">
        <f t="shared" si="1"/>
        <v>0</v>
      </c>
      <c r="F195" s="5"/>
      <c r="G195" s="5" t="str">
        <f>IFERROR(__xludf.DUMMYFUNCTION("""COMPUTED_VALUE"""),"/ldqc/vhdgcsw/rnz/")</f>
        <v>/ldqc/vhdgcsw/rnz/</v>
      </c>
      <c r="H195" s="5">
        <f>IFERROR(__xludf.DUMMYFUNCTION("SUM(FILTER(E$2:E$1088,FIND(G195,D$2:D$1088)))"),815643.0)</f>
        <v>815643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" t="s">
        <v>129</v>
      </c>
      <c r="B196" s="5" t="str">
        <f t="shared" si="2"/>
        <v>/ldqc/</v>
      </c>
      <c r="C196" s="6" t="str">
        <f t="shared" si="3"/>
        <v>14</v>
      </c>
      <c r="D196" s="1" t="str">
        <f>IFERROR(__xludf.DUMMYFUNCTION("IF( ISBETWEEN(CODE(LEFT(A196,1)),CODE(""0""),CODE(""9"")), B196 &amp;A196,)"),"")</f>
        <v/>
      </c>
      <c r="E196" s="7">
        <f t="shared" si="1"/>
        <v>0</v>
      </c>
      <c r="F196" s="5"/>
      <c r="G196" s="5" t="str">
        <f>IFERROR(__xludf.DUMMYFUNCTION("""COMPUTED_VALUE"""),"/ldqc/vhdgcsw/rnz/chfccv/")</f>
        <v>/ldqc/vhdgcsw/rnz/chfccv/</v>
      </c>
      <c r="H196" s="5">
        <f>IFERROR(__xludf.DUMMYFUNCTION("SUM(FILTER(E$2:E$1088,FIND(G196,D$2:D$1088)))"),175830.0)</f>
        <v>175830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" t="s">
        <v>130</v>
      </c>
      <c r="B197" s="5" t="str">
        <f t="shared" si="2"/>
        <v>/ldqc/dnzfqzwv/</v>
      </c>
      <c r="C197" s="6" t="str">
        <f t="shared" si="3"/>
        <v>148</v>
      </c>
      <c r="D197" s="1" t="str">
        <f>IFERROR(__xludf.DUMMYFUNCTION("IF( ISBETWEEN(CODE(LEFT(A197,1)),CODE(""0""),CODE(""9"")), B197 &amp;A197,)"),"")</f>
        <v/>
      </c>
      <c r="E197" s="7">
        <f t="shared" si="1"/>
        <v>0</v>
      </c>
      <c r="F197" s="5"/>
      <c r="G197" s="5" t="str">
        <f>IFERROR(__xludf.DUMMYFUNCTION("""COMPUTED_VALUE"""),"/ldqc/vhdgcsw/rnz/cmsccq/")</f>
        <v>/ldqc/vhdgcsw/rnz/cmsccq/</v>
      </c>
      <c r="H197" s="5">
        <f>IFERROR(__xludf.DUMMYFUNCTION("SUM(FILTER(E$2:E$1088,FIND(G197,D$2:D$1088)))"),465738.0)</f>
        <v>465738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" t="s">
        <v>8</v>
      </c>
      <c r="B198" s="5" t="str">
        <f t="shared" si="2"/>
        <v>/ldqc/dnzfqzwv/</v>
      </c>
      <c r="C198" s="6" t="str">
        <f t="shared" si="3"/>
        <v>148</v>
      </c>
      <c r="D198" s="1" t="str">
        <f>IFERROR(__xludf.DUMMYFUNCTION("IF( ISBETWEEN(CODE(LEFT(A198,1)),CODE(""0""),CODE(""9"")), B198 &amp;A198,)"),"")</f>
        <v/>
      </c>
      <c r="E198" s="7">
        <f t="shared" si="1"/>
        <v>0</v>
      </c>
      <c r="F198" s="5"/>
      <c r="G198" s="5" t="str">
        <f>IFERROR(__xludf.DUMMYFUNCTION("""COMPUTED_VALUE"""),"/ldqc/vhdgcsw/rnz/cmsccq/twqt/")</f>
        <v>/ldqc/vhdgcsw/rnz/cmsccq/twqt/</v>
      </c>
      <c r="H198" s="5">
        <f>IFERROR(__xludf.DUMMYFUNCTION("SUM(FILTER(E$2:E$1088,FIND(G198,D$2:D$1088)))"),109250.0)</f>
        <v>109250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" t="s">
        <v>131</v>
      </c>
      <c r="B199" s="5" t="str">
        <f t="shared" si="2"/>
        <v>/ldqc/dnzfqzwv/</v>
      </c>
      <c r="C199" s="6" t="str">
        <f t="shared" si="3"/>
        <v>148</v>
      </c>
      <c r="D199" s="1" t="str">
        <f>IFERROR(__xludf.DUMMYFUNCTION("IF( ISBETWEEN(CODE(LEFT(A199,1)),CODE(""0""),CODE(""9"")), B199 &amp;A199,)"),"")</f>
        <v/>
      </c>
      <c r="E199" s="7">
        <f t="shared" si="1"/>
        <v>0</v>
      </c>
      <c r="F199" s="5"/>
      <c r="G199" s="5" t="str">
        <f>IFERROR(__xludf.DUMMYFUNCTION("""COMPUTED_VALUE"""),"/ldqc/vhdgcsw/rnz/zmflq/")</f>
        <v>/ldqc/vhdgcsw/rnz/zmflq/</v>
      </c>
      <c r="H199" s="5">
        <f>IFERROR(__xludf.DUMMYFUNCTION("SUM(FILTER(E$2:E$1088,FIND(G199,D$2:D$1088)))"),174075.0)</f>
        <v>174075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" t="s">
        <v>132</v>
      </c>
      <c r="B200" s="5" t="str">
        <f t="shared" si="2"/>
        <v>/ldqc/dnzfqzwv/tqv/</v>
      </c>
      <c r="C200" s="6" t="str">
        <f t="shared" si="3"/>
        <v>1483</v>
      </c>
      <c r="D200" s="1" t="str">
        <f>IFERROR(__xludf.DUMMYFUNCTION("IF( ISBETWEEN(CODE(LEFT(A200,1)),CODE(""0""),CODE(""9"")), B200 &amp;A200,)"),"")</f>
        <v/>
      </c>
      <c r="E200" s="7">
        <f t="shared" si="1"/>
        <v>0</v>
      </c>
      <c r="F200" s="5"/>
      <c r="G200" s="5" t="str">
        <f>IFERROR(__xludf.DUMMYFUNCTION("""COMPUTED_VALUE"""),"/vrvl/")</f>
        <v>/vrvl/</v>
      </c>
      <c r="H200" s="5">
        <f>IFERROR(__xludf.DUMMYFUNCTION("SUM(FILTER(E$2:E$1088,FIND(G200,D$2:D$1088)))"),509041.0)</f>
        <v>509041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" t="s">
        <v>8</v>
      </c>
      <c r="B201" s="5" t="str">
        <f t="shared" si="2"/>
        <v>/ldqc/dnzfqzwv/tqv/</v>
      </c>
      <c r="C201" s="6" t="str">
        <f t="shared" si="3"/>
        <v>1483</v>
      </c>
      <c r="D201" s="1" t="str">
        <f>IFERROR(__xludf.DUMMYFUNCTION("IF( ISBETWEEN(CODE(LEFT(A201,1)),CODE(""0""),CODE(""9"")), B201 &amp;A201,)"),"")</f>
        <v/>
      </c>
      <c r="E201" s="7">
        <f t="shared" si="1"/>
        <v>0</v>
      </c>
      <c r="F201" s="5"/>
      <c r="G201" s="5" t="str">
        <f>IFERROR(__xludf.DUMMYFUNCTION("""COMPUTED_VALUE"""),"/vrvl/pnfv/")</f>
        <v>/vrvl/pnfv/</v>
      </c>
      <c r="H201" s="5">
        <f>IFERROR(__xludf.DUMMYFUNCTION("SUM(FILTER(E$2:E$1088,FIND(G201,D$2:D$1088)))"),183315.0)</f>
        <v>183315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" t="s">
        <v>133</v>
      </c>
      <c r="B202" s="5" t="str">
        <f t="shared" si="2"/>
        <v>/ldqc/dnzfqzwv/tqv/</v>
      </c>
      <c r="C202" s="6" t="str">
        <f t="shared" si="3"/>
        <v>1483</v>
      </c>
      <c r="D202" s="1" t="str">
        <f>IFERROR(__xludf.DUMMYFUNCTION("IF( ISBETWEEN(CODE(LEFT(A202,1)),CODE(""0""),CODE(""9"")), B202 &amp;A202,)"),"/ldqc/dnzfqzwv/tqv/139984 dwhz.nhz")</f>
        <v>/ldqc/dnzfqzwv/tqv/139984 dwhz.nhz</v>
      </c>
      <c r="E202" s="7">
        <f t="shared" si="1"/>
        <v>139984</v>
      </c>
      <c r="F202" s="5"/>
      <c r="G202" s="5" t="str">
        <f>IFERROR(__xludf.DUMMYFUNCTION("""COMPUTED_VALUE"""),"/vrvl/stcfmz/")</f>
        <v>/vrvl/stcfmz/</v>
      </c>
      <c r="H202" s="5">
        <f>IFERROR(__xludf.DUMMYFUNCTION("SUM(FILTER(E$2:E$1088,FIND(G202,D$2:D$1088)))"),115637.0)</f>
        <v>115637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" t="s">
        <v>134</v>
      </c>
      <c r="B203" s="5" t="str">
        <f t="shared" si="2"/>
        <v>/ldqc/dnzfqzwv/tqv/</v>
      </c>
      <c r="C203" s="6" t="str">
        <f t="shared" si="3"/>
        <v>1483</v>
      </c>
      <c r="D203" s="1" t="str">
        <f>IFERROR(__xludf.DUMMYFUNCTION("IF( ISBETWEEN(CODE(LEFT(A203,1)),CODE(""0""),CODE(""9"")), B203 &amp;A203,)"),"/ldqc/dnzfqzwv/tqv/240411 pzqgf.cjd")</f>
        <v>/ldqc/dnzfqzwv/tqv/240411 pzqgf.cjd</v>
      </c>
      <c r="E203" s="7">
        <f t="shared" si="1"/>
        <v>240411</v>
      </c>
      <c r="F203" s="5"/>
      <c r="G203" s="5"/>
      <c r="H203" s="5">
        <f>IFERROR(__xludf.DUMMYFUNCTION("SUM(FILTER(E$2:E$1088,FIND(G203,D$2:D$1088)))"),4.2080344E7)</f>
        <v>42080344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" t="s">
        <v>135</v>
      </c>
      <c r="B204" s="5" t="str">
        <f t="shared" si="2"/>
        <v>/ldqc/dnzfqzwv/tqv/</v>
      </c>
      <c r="C204" s="6" t="str">
        <f t="shared" si="3"/>
        <v>1483</v>
      </c>
      <c r="D204" s="1" t="str">
        <f>IFERROR(__xludf.DUMMYFUNCTION("IF( ISBETWEEN(CODE(LEFT(A204,1)),CODE(""0""),CODE(""9"")), B204 &amp;A204,)"),"/ldqc/dnzfqzwv/tqv/129386 rnnr")</f>
        <v>/ldqc/dnzfqzwv/tqv/129386 rnnr</v>
      </c>
      <c r="E204" s="7">
        <f t="shared" si="1"/>
        <v>129386</v>
      </c>
      <c r="F204" s="5"/>
      <c r="G204" s="5"/>
      <c r="H204" s="5">
        <f>IFERROR(__xludf.DUMMYFUNCTION("SUM(FILTER(E$2:E$1088,FIND(G204,D$2:D$1088)))"),4.2080344E7)</f>
        <v>42080344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" t="s">
        <v>136</v>
      </c>
      <c r="B205" s="5" t="str">
        <f t="shared" si="2"/>
        <v>/ldqc/dnzfqzwv/tqv/</v>
      </c>
      <c r="C205" s="6" t="str">
        <f t="shared" si="3"/>
        <v>1483</v>
      </c>
      <c r="D205" s="1" t="str">
        <f>IFERROR(__xludf.DUMMYFUNCTION("IF( ISBETWEEN(CODE(LEFT(A205,1)),CODE(""0""),CODE(""9"")), B205 &amp;A205,)"),"/ldqc/dnzfqzwv/tqv/190691 svgwt.mql")</f>
        <v>/ldqc/dnzfqzwv/tqv/190691 svgwt.mql</v>
      </c>
      <c r="E205" s="7">
        <f t="shared" si="1"/>
        <v>190691</v>
      </c>
      <c r="F205" s="5"/>
      <c r="G205" s="5"/>
      <c r="H205" s="5">
        <f>IFERROR(__xludf.DUMMYFUNCTION("SUM(FILTER(E$2:E$1088,FIND(G205,D$2:D$1088)))"),4.2080344E7)</f>
        <v>42080344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" t="s">
        <v>18</v>
      </c>
      <c r="B206" s="5" t="str">
        <f t="shared" si="2"/>
        <v>/ldqc/dnzfqzwv/</v>
      </c>
      <c r="C206" s="6" t="str">
        <f t="shared" si="3"/>
        <v>148</v>
      </c>
      <c r="D206" s="1" t="str">
        <f>IFERROR(__xludf.DUMMYFUNCTION("IF( ISBETWEEN(CODE(LEFT(A206,1)),CODE(""0""),CODE(""9"")), B206 &amp;A206,)"),"")</f>
        <v/>
      </c>
      <c r="E206" s="7">
        <f t="shared" si="1"/>
        <v>0</v>
      </c>
      <c r="F206" s="5"/>
      <c r="G206" s="5"/>
      <c r="H206" s="5">
        <f>IFERROR(__xludf.DUMMYFUNCTION("SUM(FILTER(E$2:E$1088,FIND(G206,D$2:D$1088)))"),4.2080344E7)</f>
        <v>42080344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" t="s">
        <v>18</v>
      </c>
      <c r="B207" s="5" t="str">
        <f t="shared" si="2"/>
        <v>/ldqc/</v>
      </c>
      <c r="C207" s="6" t="str">
        <f t="shared" si="3"/>
        <v>14</v>
      </c>
      <c r="D207" s="1" t="str">
        <f>IFERROR(__xludf.DUMMYFUNCTION("IF( ISBETWEEN(CODE(LEFT(A207,1)),CODE(""0""),CODE(""9"")), B207 &amp;A207,)"),"")</f>
        <v/>
      </c>
      <c r="E207" s="7">
        <f t="shared" si="1"/>
        <v>0</v>
      </c>
      <c r="F207" s="5"/>
      <c r="G207" s="5"/>
      <c r="H207" s="5">
        <f>IFERROR(__xludf.DUMMYFUNCTION("SUM(FILTER(E$2:E$1088,FIND(G207,D$2:D$1088)))"),4.2080344E7)</f>
        <v>42080344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" t="s">
        <v>137</v>
      </c>
      <c r="B208" s="5" t="str">
        <f t="shared" si="2"/>
        <v>/ldqc/dvshtm/</v>
      </c>
      <c r="C208" s="6" t="str">
        <f t="shared" si="3"/>
        <v>146</v>
      </c>
      <c r="D208" s="1" t="str">
        <f>IFERROR(__xludf.DUMMYFUNCTION("IF( ISBETWEEN(CODE(LEFT(A208,1)),CODE(""0""),CODE(""9"")), B208 &amp;A208,)"),"")</f>
        <v/>
      </c>
      <c r="E208" s="7">
        <f t="shared" si="1"/>
        <v>0</v>
      </c>
      <c r="F208" s="5"/>
      <c r="G208" s="5"/>
      <c r="H208" s="5">
        <f>IFERROR(__xludf.DUMMYFUNCTION("SUM(FILTER(E$2:E$1088,FIND(G208,D$2:D$1088)))"),4.2080344E7)</f>
        <v>42080344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" t="s">
        <v>8</v>
      </c>
      <c r="B209" s="5" t="str">
        <f t="shared" si="2"/>
        <v>/ldqc/dvshtm/</v>
      </c>
      <c r="C209" s="6" t="str">
        <f t="shared" si="3"/>
        <v>146</v>
      </c>
      <c r="D209" s="1" t="str">
        <f>IFERROR(__xludf.DUMMYFUNCTION("IF( ISBETWEEN(CODE(LEFT(A209,1)),CODE(""0""),CODE(""9"")), B209 &amp;A209,)"),"")</f>
        <v/>
      </c>
      <c r="E209" s="7">
        <f t="shared" si="1"/>
        <v>0</v>
      </c>
      <c r="F209" s="5"/>
      <c r="G209" s="5"/>
      <c r="H209" s="5">
        <f>IFERROR(__xludf.DUMMYFUNCTION("SUM(FILTER(E$2:E$1088,FIND(G209,D$2:D$1088)))"),4.2080344E7)</f>
        <v>42080344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" t="s">
        <v>12</v>
      </c>
      <c r="B210" s="5" t="str">
        <f t="shared" si="2"/>
        <v>/ldqc/dvshtm/</v>
      </c>
      <c r="C210" s="6" t="str">
        <f t="shared" si="3"/>
        <v>146</v>
      </c>
      <c r="D210" s="1" t="str">
        <f>IFERROR(__xludf.DUMMYFUNCTION("IF( ISBETWEEN(CODE(LEFT(A210,1)),CODE(""0""),CODE(""9"")), B210 &amp;A210,)"),"")</f>
        <v/>
      </c>
      <c r="E210" s="7">
        <f t="shared" si="1"/>
        <v>0</v>
      </c>
      <c r="F210" s="5"/>
      <c r="G210" s="5"/>
      <c r="H210" s="5">
        <f>IFERROR(__xludf.DUMMYFUNCTION("SUM(FILTER(E$2:E$1088,FIND(G210,D$2:D$1088)))"),4.2080344E7)</f>
        <v>42080344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" t="s">
        <v>138</v>
      </c>
      <c r="B211" s="5" t="str">
        <f t="shared" si="2"/>
        <v>/ldqc/dvshtm/</v>
      </c>
      <c r="C211" s="6" t="str">
        <f t="shared" si="3"/>
        <v>146</v>
      </c>
      <c r="D211" s="1" t="str">
        <f>IFERROR(__xludf.DUMMYFUNCTION("IF( ISBETWEEN(CODE(LEFT(A211,1)),CODE(""0""),CODE(""9"")), B211 &amp;A211,)"),"/ldqc/dvshtm/96767 mrqgpv.gsm")</f>
        <v>/ldqc/dvshtm/96767 mrqgpv.gsm</v>
      </c>
      <c r="E211" s="7">
        <f t="shared" si="1"/>
        <v>96767</v>
      </c>
      <c r="F211" s="5"/>
      <c r="G211" s="5"/>
      <c r="H211" s="5">
        <f>IFERROR(__xludf.DUMMYFUNCTION("SUM(FILTER(E$2:E$1088,FIND(G211,D$2:D$1088)))"),4.2080344E7)</f>
        <v>42080344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" t="s">
        <v>139</v>
      </c>
      <c r="B212" s="5" t="str">
        <f t="shared" si="2"/>
        <v>/ldqc/dvshtm/</v>
      </c>
      <c r="C212" s="6" t="str">
        <f t="shared" si="3"/>
        <v>146</v>
      </c>
      <c r="D212" s="1" t="str">
        <f>IFERROR(__xludf.DUMMYFUNCTION("IF( ISBETWEEN(CODE(LEFT(A212,1)),CODE(""0""),CODE(""9"")), B212 &amp;A212,)"),"")</f>
        <v/>
      </c>
      <c r="E212" s="7">
        <f t="shared" si="1"/>
        <v>0</v>
      </c>
      <c r="F212" s="5"/>
      <c r="G212" s="5"/>
      <c r="H212" s="5">
        <f>IFERROR(__xludf.DUMMYFUNCTION("SUM(FILTER(E$2:E$1088,FIND(G212,D$2:D$1088)))"),4.2080344E7)</f>
        <v>42080344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" t="s">
        <v>30</v>
      </c>
      <c r="B213" s="5" t="str">
        <f t="shared" si="2"/>
        <v>/ldqc/dvshtm/lcgv/</v>
      </c>
      <c r="C213" s="6" t="str">
        <f t="shared" si="3"/>
        <v>1464</v>
      </c>
      <c r="D213" s="1" t="str">
        <f>IFERROR(__xludf.DUMMYFUNCTION("IF( ISBETWEEN(CODE(LEFT(A213,1)),CODE(""0""),CODE(""9"")), B213 &amp;A213,)"),"")</f>
        <v/>
      </c>
      <c r="E213" s="7">
        <f t="shared" si="1"/>
        <v>0</v>
      </c>
      <c r="F213" s="5"/>
      <c r="G213" s="5"/>
      <c r="H213" s="5">
        <f>IFERROR(__xludf.DUMMYFUNCTION("SUM(FILTER(E$2:E$1088,FIND(G213,D$2:D$1088)))"),4.2080344E7)</f>
        <v>42080344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" t="s">
        <v>8</v>
      </c>
      <c r="B214" s="5" t="str">
        <f t="shared" si="2"/>
        <v>/ldqc/dvshtm/lcgv/</v>
      </c>
      <c r="C214" s="6" t="str">
        <f t="shared" si="3"/>
        <v>1464</v>
      </c>
      <c r="D214" s="1" t="str">
        <f>IFERROR(__xludf.DUMMYFUNCTION("IF( ISBETWEEN(CODE(LEFT(A214,1)),CODE(""0""),CODE(""9"")), B214 &amp;A214,)"),"")</f>
        <v/>
      </c>
      <c r="E214" s="7">
        <f t="shared" si="1"/>
        <v>0</v>
      </c>
      <c r="F214" s="5"/>
      <c r="G214" s="5"/>
      <c r="H214" s="5">
        <f>IFERROR(__xludf.DUMMYFUNCTION("SUM(FILTER(E$2:E$1088,FIND(G214,D$2:D$1088)))"),4.2080344E7)</f>
        <v>42080344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" t="s">
        <v>140</v>
      </c>
      <c r="B215" s="5" t="str">
        <f t="shared" si="2"/>
        <v>/ldqc/dvshtm/lcgv/</v>
      </c>
      <c r="C215" s="6" t="str">
        <f t="shared" si="3"/>
        <v>1464</v>
      </c>
      <c r="D215" s="1" t="str">
        <f>IFERROR(__xludf.DUMMYFUNCTION("IF( ISBETWEEN(CODE(LEFT(A215,1)),CODE(""0""),CODE(""9"")), B215 &amp;A215,)"),"/ldqc/dvshtm/lcgv/82949 bldf.hwn")</f>
        <v>/ldqc/dvshtm/lcgv/82949 bldf.hwn</v>
      </c>
      <c r="E215" s="7">
        <f t="shared" si="1"/>
        <v>82949</v>
      </c>
      <c r="F215" s="5"/>
      <c r="G215" s="5"/>
      <c r="H215" s="5">
        <f>IFERROR(__xludf.DUMMYFUNCTION("SUM(FILTER(E$2:E$1088,FIND(G215,D$2:D$1088)))"),4.2080344E7)</f>
        <v>42080344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" t="s">
        <v>18</v>
      </c>
      <c r="B216" s="5" t="str">
        <f t="shared" si="2"/>
        <v>/ldqc/dvshtm/</v>
      </c>
      <c r="C216" s="6" t="str">
        <f t="shared" si="3"/>
        <v>146</v>
      </c>
      <c r="D216" s="1" t="str">
        <f>IFERROR(__xludf.DUMMYFUNCTION("IF( ISBETWEEN(CODE(LEFT(A216,1)),CODE(""0""),CODE(""9"")), B216 &amp;A216,)"),"")</f>
        <v/>
      </c>
      <c r="E216" s="7">
        <f t="shared" si="1"/>
        <v>0</v>
      </c>
      <c r="F216" s="5"/>
      <c r="G216" s="5"/>
      <c r="H216" s="5">
        <f>IFERROR(__xludf.DUMMYFUNCTION("SUM(FILTER(E$2:E$1088,FIND(G216,D$2:D$1088)))"),4.2080344E7)</f>
        <v>42080344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" t="s">
        <v>141</v>
      </c>
      <c r="B217" s="5" t="str">
        <f t="shared" si="2"/>
        <v>/ldqc/dvshtm/qdmmpq/</v>
      </c>
      <c r="C217" s="6" t="str">
        <f t="shared" si="3"/>
        <v>1466</v>
      </c>
      <c r="D217" s="1" t="str">
        <f>IFERROR(__xludf.DUMMYFUNCTION("IF( ISBETWEEN(CODE(LEFT(A217,1)),CODE(""0""),CODE(""9"")), B217 &amp;A217,)"),"")</f>
        <v/>
      </c>
      <c r="E217" s="7">
        <f t="shared" si="1"/>
        <v>0</v>
      </c>
      <c r="F217" s="5"/>
      <c r="G217" s="5"/>
      <c r="H217" s="5">
        <f>IFERROR(__xludf.DUMMYFUNCTION("SUM(FILTER(E$2:E$1088,FIND(G217,D$2:D$1088)))"),4.2080344E7)</f>
        <v>42080344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" t="s">
        <v>8</v>
      </c>
      <c r="B218" s="5" t="str">
        <f t="shared" si="2"/>
        <v>/ldqc/dvshtm/qdmmpq/</v>
      </c>
      <c r="C218" s="6" t="str">
        <f t="shared" si="3"/>
        <v>1466</v>
      </c>
      <c r="D218" s="1" t="str">
        <f>IFERROR(__xludf.DUMMYFUNCTION("IF( ISBETWEEN(CODE(LEFT(A218,1)),CODE(""0""),CODE(""9"")), B218 &amp;A218,)"),"")</f>
        <v/>
      </c>
      <c r="E218" s="7">
        <f t="shared" si="1"/>
        <v>0</v>
      </c>
      <c r="F218" s="5"/>
      <c r="G218" s="5"/>
      <c r="H218" s="5">
        <f>IFERROR(__xludf.DUMMYFUNCTION("SUM(FILTER(E$2:E$1088,FIND(G218,D$2:D$1088)))"),4.2080344E7)</f>
        <v>42080344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" t="s">
        <v>142</v>
      </c>
      <c r="B219" s="5" t="str">
        <f t="shared" si="2"/>
        <v>/ldqc/dvshtm/qdmmpq/</v>
      </c>
      <c r="C219" s="6" t="str">
        <f t="shared" si="3"/>
        <v>1466</v>
      </c>
      <c r="D219" s="1" t="str">
        <f>IFERROR(__xludf.DUMMYFUNCTION("IF( ISBETWEEN(CODE(LEFT(A219,1)),CODE(""0""),CODE(""9"")), B219 &amp;A219,)"),"")</f>
        <v/>
      </c>
      <c r="E219" s="7">
        <f t="shared" si="1"/>
        <v>0</v>
      </c>
      <c r="F219" s="5"/>
      <c r="G219" s="5"/>
      <c r="H219" s="5">
        <f>IFERROR(__xludf.DUMMYFUNCTION("SUM(FILTER(E$2:E$1088,FIND(G219,D$2:D$1088)))"),4.2080344E7)</f>
        <v>42080344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" t="s">
        <v>143</v>
      </c>
      <c r="B220" s="5" t="str">
        <f t="shared" si="2"/>
        <v>/ldqc/dvshtm/qdmmpq/</v>
      </c>
      <c r="C220" s="6" t="str">
        <f t="shared" si="3"/>
        <v>1466</v>
      </c>
      <c r="D220" s="1" t="str">
        <f>IFERROR(__xludf.DUMMYFUNCTION("IF( ISBETWEEN(CODE(LEFT(A220,1)),CODE(""0""),CODE(""9"")), B220 &amp;A220,)"),"")</f>
        <v/>
      </c>
      <c r="E220" s="7">
        <f t="shared" si="1"/>
        <v>0</v>
      </c>
      <c r="F220" s="5"/>
      <c r="G220" s="5"/>
      <c r="H220" s="5">
        <f>IFERROR(__xludf.DUMMYFUNCTION("SUM(FILTER(E$2:E$1088,FIND(G220,D$2:D$1088)))"),4.2080344E7)</f>
        <v>42080344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" t="s">
        <v>144</v>
      </c>
      <c r="B221" s="5" t="str">
        <f t="shared" si="2"/>
        <v>/ldqc/dvshtm/qdmmpq/lzgwflt/</v>
      </c>
      <c r="C221" s="6" t="str">
        <f t="shared" si="3"/>
        <v>14667</v>
      </c>
      <c r="D221" s="1" t="str">
        <f>IFERROR(__xludf.DUMMYFUNCTION("IF( ISBETWEEN(CODE(LEFT(A221,1)),CODE(""0""),CODE(""9"")), B221 &amp;A221,)"),"")</f>
        <v/>
      </c>
      <c r="E221" s="7">
        <f t="shared" si="1"/>
        <v>0</v>
      </c>
      <c r="F221" s="5"/>
      <c r="G221" s="5"/>
      <c r="H221" s="5">
        <f>IFERROR(__xludf.DUMMYFUNCTION("SUM(FILTER(E$2:E$1088,FIND(G221,D$2:D$1088)))"),4.2080344E7)</f>
        <v>42080344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" t="s">
        <v>8</v>
      </c>
      <c r="B222" s="5" t="str">
        <f t="shared" si="2"/>
        <v>/ldqc/dvshtm/qdmmpq/lzgwflt/</v>
      </c>
      <c r="C222" s="6" t="str">
        <f t="shared" si="3"/>
        <v>14667</v>
      </c>
      <c r="D222" s="1" t="str">
        <f>IFERROR(__xludf.DUMMYFUNCTION("IF( ISBETWEEN(CODE(LEFT(A222,1)),CODE(""0""),CODE(""9"")), B222 &amp;A222,)"),"")</f>
        <v/>
      </c>
      <c r="E222" s="7">
        <f t="shared" si="1"/>
        <v>0</v>
      </c>
      <c r="F222" s="5"/>
      <c r="G222" s="5"/>
      <c r="H222" s="5">
        <f>IFERROR(__xludf.DUMMYFUNCTION("SUM(FILTER(E$2:E$1088,FIND(G222,D$2:D$1088)))"),4.2080344E7)</f>
        <v>42080344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" t="s">
        <v>145</v>
      </c>
      <c r="B223" s="5" t="str">
        <f t="shared" si="2"/>
        <v>/ldqc/dvshtm/qdmmpq/lzgwflt/</v>
      </c>
      <c r="C223" s="6" t="str">
        <f t="shared" si="3"/>
        <v>14667</v>
      </c>
      <c r="D223" s="1" t="str">
        <f>IFERROR(__xludf.DUMMYFUNCTION("IF( ISBETWEEN(CODE(LEFT(A223,1)),CODE(""0""),CODE(""9"")), B223 &amp;A223,)"),"/ldqc/dvshtm/qdmmpq/lzgwflt/148651 tndbwbh")</f>
        <v>/ldqc/dvshtm/qdmmpq/lzgwflt/148651 tndbwbh</v>
      </c>
      <c r="E223" s="7">
        <f t="shared" si="1"/>
        <v>148651</v>
      </c>
      <c r="F223" s="5"/>
      <c r="G223" s="5"/>
      <c r="H223" s="5">
        <f>IFERROR(__xludf.DUMMYFUNCTION("SUM(FILTER(E$2:E$1088,FIND(G223,D$2:D$1088)))"),4.2080344E7)</f>
        <v>42080344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" t="s">
        <v>18</v>
      </c>
      <c r="B224" s="5" t="str">
        <f t="shared" si="2"/>
        <v>/ldqc/dvshtm/qdmmpq/</v>
      </c>
      <c r="C224" s="6" t="str">
        <f t="shared" si="3"/>
        <v>1466</v>
      </c>
      <c r="D224" s="1" t="str">
        <f>IFERROR(__xludf.DUMMYFUNCTION("IF( ISBETWEEN(CODE(LEFT(A224,1)),CODE(""0""),CODE(""9"")), B224 &amp;A224,)"),"")</f>
        <v/>
      </c>
      <c r="E224" s="7">
        <f t="shared" si="1"/>
        <v>0</v>
      </c>
      <c r="F224" s="5"/>
      <c r="G224" s="5"/>
      <c r="H224" s="5">
        <f>IFERROR(__xludf.DUMMYFUNCTION("SUM(FILTER(E$2:E$1088,FIND(G224,D$2:D$1088)))"),4.2080344E7)</f>
        <v>42080344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" t="s">
        <v>146</v>
      </c>
      <c r="B225" s="5" t="str">
        <f t="shared" si="2"/>
        <v>/ldqc/dvshtm/qdmmpq/vgrdpbg/</v>
      </c>
      <c r="C225" s="6" t="str">
        <f t="shared" si="3"/>
        <v>14667</v>
      </c>
      <c r="D225" s="1" t="str">
        <f>IFERROR(__xludf.DUMMYFUNCTION("IF( ISBETWEEN(CODE(LEFT(A225,1)),CODE(""0""),CODE(""9"")), B225 &amp;A225,)"),"")</f>
        <v/>
      </c>
      <c r="E225" s="7">
        <f t="shared" si="1"/>
        <v>0</v>
      </c>
      <c r="F225" s="5"/>
      <c r="G225" s="5"/>
      <c r="H225" s="5">
        <f>IFERROR(__xludf.DUMMYFUNCTION("SUM(FILTER(E$2:E$1088,FIND(G225,D$2:D$1088)))"),4.2080344E7)</f>
        <v>42080344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" t="s">
        <v>8</v>
      </c>
      <c r="B226" s="5" t="str">
        <f t="shared" si="2"/>
        <v>/ldqc/dvshtm/qdmmpq/vgrdpbg/</v>
      </c>
      <c r="C226" s="6" t="str">
        <f t="shared" si="3"/>
        <v>14667</v>
      </c>
      <c r="D226" s="1" t="str">
        <f>IFERROR(__xludf.DUMMYFUNCTION("IF( ISBETWEEN(CODE(LEFT(A226,1)),CODE(""0""),CODE(""9"")), B226 &amp;A226,)"),"")</f>
        <v/>
      </c>
      <c r="E226" s="7">
        <f t="shared" si="1"/>
        <v>0</v>
      </c>
      <c r="F226" s="5"/>
      <c r="G226" s="5"/>
      <c r="H226" s="5">
        <f>IFERROR(__xludf.DUMMYFUNCTION("SUM(FILTER(E$2:E$1088,FIND(G226,D$2:D$1088)))"),4.2080344E7)</f>
        <v>42080344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" t="s">
        <v>61</v>
      </c>
      <c r="B227" s="5" t="str">
        <f t="shared" si="2"/>
        <v>/ldqc/dvshtm/qdmmpq/vgrdpbg/</v>
      </c>
      <c r="C227" s="6" t="str">
        <f t="shared" si="3"/>
        <v>14667</v>
      </c>
      <c r="D227" s="1" t="str">
        <f>IFERROR(__xludf.DUMMYFUNCTION("IF( ISBETWEEN(CODE(LEFT(A227,1)),CODE(""0""),CODE(""9"")), B227 &amp;A227,)"),"")</f>
        <v/>
      </c>
      <c r="E227" s="7">
        <f t="shared" si="1"/>
        <v>0</v>
      </c>
      <c r="F227" s="5"/>
      <c r="G227" s="5"/>
      <c r="H227" s="5">
        <f>IFERROR(__xludf.DUMMYFUNCTION("SUM(FILTER(E$2:E$1088,FIND(G227,D$2:D$1088)))"),4.2080344E7)</f>
        <v>42080344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" t="s">
        <v>62</v>
      </c>
      <c r="B228" s="5" t="str">
        <f t="shared" si="2"/>
        <v>/ldqc/dvshtm/qdmmpq/vgrdpbg/wqdlv/</v>
      </c>
      <c r="C228" s="6" t="str">
        <f t="shared" si="3"/>
        <v>146675</v>
      </c>
      <c r="D228" s="1" t="str">
        <f>IFERROR(__xludf.DUMMYFUNCTION("IF( ISBETWEEN(CODE(LEFT(A228,1)),CODE(""0""),CODE(""9"")), B228 &amp;A228,)"),"")</f>
        <v/>
      </c>
      <c r="E228" s="7">
        <f t="shared" si="1"/>
        <v>0</v>
      </c>
      <c r="F228" s="5"/>
      <c r="G228" s="5"/>
      <c r="H228" s="5">
        <f>IFERROR(__xludf.DUMMYFUNCTION("SUM(FILTER(E$2:E$1088,FIND(G228,D$2:D$1088)))"),4.2080344E7)</f>
        <v>42080344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" t="s">
        <v>8</v>
      </c>
      <c r="B229" s="5" t="str">
        <f t="shared" si="2"/>
        <v>/ldqc/dvshtm/qdmmpq/vgrdpbg/wqdlv/</v>
      </c>
      <c r="C229" s="6" t="str">
        <f t="shared" si="3"/>
        <v>146675</v>
      </c>
      <c r="D229" s="1" t="str">
        <f>IFERROR(__xludf.DUMMYFUNCTION("IF( ISBETWEEN(CODE(LEFT(A229,1)),CODE(""0""),CODE(""9"")), B229 &amp;A229,)"),"")</f>
        <v/>
      </c>
      <c r="E229" s="7">
        <f t="shared" si="1"/>
        <v>0</v>
      </c>
      <c r="F229" s="5"/>
      <c r="G229" s="5"/>
      <c r="H229" s="5">
        <f>IFERROR(__xludf.DUMMYFUNCTION("SUM(FILTER(E$2:E$1088,FIND(G229,D$2:D$1088)))"),4.2080344E7)</f>
        <v>42080344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" t="s">
        <v>147</v>
      </c>
      <c r="B230" s="5" t="str">
        <f t="shared" si="2"/>
        <v>/ldqc/dvshtm/qdmmpq/vgrdpbg/wqdlv/</v>
      </c>
      <c r="C230" s="6" t="str">
        <f t="shared" si="3"/>
        <v>146675</v>
      </c>
      <c r="D230" s="1" t="str">
        <f>IFERROR(__xludf.DUMMYFUNCTION("IF( ISBETWEEN(CODE(LEFT(A230,1)),CODE(""0""),CODE(""9"")), B230 &amp;A230,)"),"/ldqc/dvshtm/qdmmpq/vgrdpbg/wqdlv/130393 rqjc.dnr")</f>
        <v>/ldqc/dvshtm/qdmmpq/vgrdpbg/wqdlv/130393 rqjc.dnr</v>
      </c>
      <c r="E230" s="7">
        <f t="shared" si="1"/>
        <v>130393</v>
      </c>
      <c r="F230" s="5"/>
      <c r="G230" s="5"/>
      <c r="H230" s="5">
        <f>IFERROR(__xludf.DUMMYFUNCTION("SUM(FILTER(E$2:E$1088,FIND(G230,D$2:D$1088)))"),4.2080344E7)</f>
        <v>42080344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" t="s">
        <v>18</v>
      </c>
      <c r="B231" s="5" t="str">
        <f t="shared" si="2"/>
        <v>/ldqc/dvshtm/qdmmpq/vgrdpbg/</v>
      </c>
      <c r="C231" s="6" t="str">
        <f t="shared" si="3"/>
        <v>14667</v>
      </c>
      <c r="D231" s="1" t="str">
        <f>IFERROR(__xludf.DUMMYFUNCTION("IF( ISBETWEEN(CODE(LEFT(A231,1)),CODE(""0""),CODE(""9"")), B231 &amp;A231,)"),"")</f>
        <v/>
      </c>
      <c r="E231" s="7">
        <f t="shared" si="1"/>
        <v>0</v>
      </c>
      <c r="F231" s="5"/>
      <c r="G231" s="5"/>
      <c r="H231" s="5">
        <f>IFERROR(__xludf.DUMMYFUNCTION("SUM(FILTER(E$2:E$1088,FIND(G231,D$2:D$1088)))"),4.2080344E7)</f>
        <v>42080344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" t="s">
        <v>18</v>
      </c>
      <c r="B232" s="5" t="str">
        <f t="shared" si="2"/>
        <v>/ldqc/dvshtm/qdmmpq/</v>
      </c>
      <c r="C232" s="6" t="str">
        <f t="shared" si="3"/>
        <v>1466</v>
      </c>
      <c r="D232" s="1" t="str">
        <f>IFERROR(__xludf.DUMMYFUNCTION("IF( ISBETWEEN(CODE(LEFT(A232,1)),CODE(""0""),CODE(""9"")), B232 &amp;A232,)"),"")</f>
        <v/>
      </c>
      <c r="E232" s="7">
        <f t="shared" si="1"/>
        <v>0</v>
      </c>
      <c r="F232" s="5"/>
      <c r="G232" s="5"/>
      <c r="H232" s="5">
        <f>IFERROR(__xludf.DUMMYFUNCTION("SUM(FILTER(E$2:E$1088,FIND(G232,D$2:D$1088)))"),4.2080344E7)</f>
        <v>42080344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" t="s">
        <v>18</v>
      </c>
      <c r="B233" s="5" t="str">
        <f t="shared" si="2"/>
        <v>/ldqc/dvshtm/</v>
      </c>
      <c r="C233" s="6" t="str">
        <f t="shared" si="3"/>
        <v>146</v>
      </c>
      <c r="D233" s="1" t="str">
        <f>IFERROR(__xludf.DUMMYFUNCTION("IF( ISBETWEEN(CODE(LEFT(A233,1)),CODE(""0""),CODE(""9"")), B233 &amp;A233,)"),"")</f>
        <v/>
      </c>
      <c r="E233" s="7">
        <f t="shared" si="1"/>
        <v>0</v>
      </c>
      <c r="F233" s="5"/>
      <c r="G233" s="5"/>
      <c r="H233" s="5">
        <f>IFERROR(__xludf.DUMMYFUNCTION("SUM(FILTER(E$2:E$1088,FIND(G233,D$2:D$1088)))"),4.2080344E7)</f>
        <v>42080344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" t="s">
        <v>18</v>
      </c>
      <c r="B234" s="5" t="str">
        <f t="shared" si="2"/>
        <v>/ldqc/</v>
      </c>
      <c r="C234" s="6" t="str">
        <f t="shared" si="3"/>
        <v>14</v>
      </c>
      <c r="D234" s="1" t="str">
        <f>IFERROR(__xludf.DUMMYFUNCTION("IF( ISBETWEEN(CODE(LEFT(A234,1)),CODE(""0""),CODE(""9"")), B234 &amp;A234,)"),"")</f>
        <v/>
      </c>
      <c r="E234" s="7">
        <f t="shared" si="1"/>
        <v>0</v>
      </c>
      <c r="F234" s="5"/>
      <c r="G234" s="5"/>
      <c r="H234" s="5">
        <f>IFERROR(__xludf.DUMMYFUNCTION("SUM(FILTER(E$2:E$1088,FIND(G234,D$2:D$1088)))"),4.2080344E7)</f>
        <v>42080344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" t="s">
        <v>148</v>
      </c>
      <c r="B235" s="5" t="str">
        <f t="shared" si="2"/>
        <v>/ldqc/gqb/</v>
      </c>
      <c r="C235" s="6" t="str">
        <f t="shared" si="3"/>
        <v>143</v>
      </c>
      <c r="D235" s="1" t="str">
        <f>IFERROR(__xludf.DUMMYFUNCTION("IF( ISBETWEEN(CODE(LEFT(A235,1)),CODE(""0""),CODE(""9"")), B235 &amp;A235,)"),"")</f>
        <v/>
      </c>
      <c r="E235" s="7">
        <f t="shared" si="1"/>
        <v>0</v>
      </c>
      <c r="F235" s="5"/>
      <c r="G235" s="5"/>
      <c r="H235" s="5">
        <f>IFERROR(__xludf.DUMMYFUNCTION("SUM(FILTER(E$2:E$1088,FIND(G235,D$2:D$1088)))"),4.2080344E7)</f>
        <v>42080344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" t="s">
        <v>8</v>
      </c>
      <c r="B236" s="5" t="str">
        <f t="shared" si="2"/>
        <v>/ldqc/gqb/</v>
      </c>
      <c r="C236" s="6" t="str">
        <f t="shared" si="3"/>
        <v>143</v>
      </c>
      <c r="D236" s="1" t="str">
        <f>IFERROR(__xludf.DUMMYFUNCTION("IF( ISBETWEEN(CODE(LEFT(A236,1)),CODE(""0""),CODE(""9"")), B236 &amp;A236,)"),"")</f>
        <v/>
      </c>
      <c r="E236" s="7">
        <f t="shared" si="1"/>
        <v>0</v>
      </c>
      <c r="F236" s="5"/>
      <c r="G236" s="5"/>
      <c r="H236" s="5">
        <f>IFERROR(__xludf.DUMMYFUNCTION("SUM(FILTER(E$2:E$1088,FIND(G236,D$2:D$1088)))"),4.2080344E7)</f>
        <v>42080344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" t="s">
        <v>149</v>
      </c>
      <c r="B237" s="5" t="str">
        <f t="shared" si="2"/>
        <v>/ldqc/gqb/</v>
      </c>
      <c r="C237" s="6" t="str">
        <f t="shared" si="3"/>
        <v>143</v>
      </c>
      <c r="D237" s="1" t="str">
        <f>IFERROR(__xludf.DUMMYFUNCTION("IF( ISBETWEEN(CODE(LEFT(A237,1)),CODE(""0""),CODE(""9"")), B237 &amp;A237,)"),"")</f>
        <v/>
      </c>
      <c r="E237" s="7">
        <f t="shared" si="1"/>
        <v>0</v>
      </c>
      <c r="F237" s="5"/>
      <c r="G237" s="5"/>
      <c r="H237" s="5">
        <f>IFERROR(__xludf.DUMMYFUNCTION("SUM(FILTER(E$2:E$1088,FIND(G237,D$2:D$1088)))"),4.2080344E7)</f>
        <v>42080344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" t="s">
        <v>150</v>
      </c>
      <c r="B238" s="5" t="str">
        <f t="shared" si="2"/>
        <v>/ldqc/gqb/</v>
      </c>
      <c r="C238" s="6" t="str">
        <f t="shared" si="3"/>
        <v>143</v>
      </c>
      <c r="D238" s="1" t="str">
        <f>IFERROR(__xludf.DUMMYFUNCTION("IF( ISBETWEEN(CODE(LEFT(A238,1)),CODE(""0""),CODE(""9"")), B238 &amp;A238,)"),"")</f>
        <v/>
      </c>
      <c r="E238" s="7">
        <f t="shared" si="1"/>
        <v>0</v>
      </c>
      <c r="F238" s="5"/>
      <c r="G238" s="5"/>
      <c r="H238" s="5">
        <f>IFERROR(__xludf.DUMMYFUNCTION("SUM(FILTER(E$2:E$1088,FIND(G238,D$2:D$1088)))"),4.2080344E7)</f>
        <v>42080344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" t="s">
        <v>151</v>
      </c>
      <c r="B239" s="5" t="str">
        <f t="shared" si="2"/>
        <v>/ldqc/gqb/</v>
      </c>
      <c r="C239" s="6" t="str">
        <f t="shared" si="3"/>
        <v>143</v>
      </c>
      <c r="D239" s="1" t="str">
        <f>IFERROR(__xludf.DUMMYFUNCTION("IF( ISBETWEEN(CODE(LEFT(A239,1)),CODE(""0""),CODE(""9"")), B239 &amp;A239,)"),"/ldqc/gqb/212592 mrzcdzd.gjt")</f>
        <v>/ldqc/gqb/212592 mrzcdzd.gjt</v>
      </c>
      <c r="E239" s="7">
        <f t="shared" si="1"/>
        <v>212592</v>
      </c>
      <c r="F239" s="5"/>
      <c r="G239" s="5"/>
      <c r="H239" s="5">
        <f>IFERROR(__xludf.DUMMYFUNCTION("SUM(FILTER(E$2:E$1088,FIND(G239,D$2:D$1088)))"),4.2080344E7)</f>
        <v>42080344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" t="s">
        <v>152</v>
      </c>
      <c r="B240" s="5" t="str">
        <f t="shared" si="2"/>
        <v>/ldqc/gqb/</v>
      </c>
      <c r="C240" s="6" t="str">
        <f t="shared" si="3"/>
        <v>143</v>
      </c>
      <c r="D240" s="1" t="str">
        <f>IFERROR(__xludf.DUMMYFUNCTION("IF( ISBETWEEN(CODE(LEFT(A240,1)),CODE(""0""),CODE(""9"")), B240 &amp;A240,)"),"/ldqc/gqb/70051 tqpwdwm.nzz")</f>
        <v>/ldqc/gqb/70051 tqpwdwm.nzz</v>
      </c>
      <c r="E240" s="7">
        <f t="shared" si="1"/>
        <v>70051</v>
      </c>
      <c r="F240" s="5"/>
      <c r="G240" s="5"/>
      <c r="H240" s="5">
        <f>IFERROR(__xludf.DUMMYFUNCTION("SUM(FILTER(E$2:E$1088,FIND(G240,D$2:D$1088)))"),4.2080344E7)</f>
        <v>42080344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" t="s">
        <v>153</v>
      </c>
      <c r="B241" s="5" t="str">
        <f t="shared" si="2"/>
        <v>/ldqc/gqb/</v>
      </c>
      <c r="C241" s="6" t="str">
        <f t="shared" si="3"/>
        <v>143</v>
      </c>
      <c r="D241" s="1" t="str">
        <f>IFERROR(__xludf.DUMMYFUNCTION("IF( ISBETWEEN(CODE(LEFT(A241,1)),CODE(""0""),CODE(""9"")), B241 &amp;A241,)"),"")</f>
        <v/>
      </c>
      <c r="E241" s="7">
        <f t="shared" si="1"/>
        <v>0</v>
      </c>
      <c r="F241" s="5"/>
      <c r="G241" s="5"/>
      <c r="H241" s="5">
        <f>IFERROR(__xludf.DUMMYFUNCTION("SUM(FILTER(E$2:E$1088,FIND(G241,D$2:D$1088)))"),4.2080344E7)</f>
        <v>42080344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" t="s">
        <v>154</v>
      </c>
      <c r="B242" s="5" t="str">
        <f t="shared" si="2"/>
        <v>/ldqc/gqb/</v>
      </c>
      <c r="C242" s="6" t="str">
        <f t="shared" si="3"/>
        <v>143</v>
      </c>
      <c r="D242" s="1" t="str">
        <f>IFERROR(__xludf.DUMMYFUNCTION("IF( ISBETWEEN(CODE(LEFT(A242,1)),CODE(""0""),CODE(""9"")), B242 &amp;A242,)"),"/ldqc/gqb/52226 wbsdrsfh.tfw")</f>
        <v>/ldqc/gqb/52226 wbsdrsfh.tfw</v>
      </c>
      <c r="E242" s="7">
        <f t="shared" si="1"/>
        <v>52226</v>
      </c>
      <c r="F242" s="5"/>
      <c r="G242" s="5"/>
      <c r="H242" s="5">
        <f>IFERROR(__xludf.DUMMYFUNCTION("SUM(FILTER(E$2:E$1088,FIND(G242,D$2:D$1088)))"),4.2080344E7)</f>
        <v>42080344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" t="s">
        <v>155</v>
      </c>
      <c r="B243" s="5" t="str">
        <f t="shared" si="2"/>
        <v>/ldqc/gqb/jtf/</v>
      </c>
      <c r="C243" s="6" t="str">
        <f t="shared" si="3"/>
        <v>1433</v>
      </c>
      <c r="D243" s="1" t="str">
        <f>IFERROR(__xludf.DUMMYFUNCTION("IF( ISBETWEEN(CODE(LEFT(A243,1)),CODE(""0""),CODE(""9"")), B243 &amp;A243,)"),"")</f>
        <v/>
      </c>
      <c r="E243" s="7">
        <f t="shared" si="1"/>
        <v>0</v>
      </c>
      <c r="F243" s="5"/>
      <c r="G243" s="5"/>
      <c r="H243" s="5">
        <f>IFERROR(__xludf.DUMMYFUNCTION("SUM(FILTER(E$2:E$1088,FIND(G243,D$2:D$1088)))"),4.2080344E7)</f>
        <v>42080344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" t="s">
        <v>8</v>
      </c>
      <c r="B244" s="5" t="str">
        <f t="shared" si="2"/>
        <v>/ldqc/gqb/jtf/</v>
      </c>
      <c r="C244" s="6" t="str">
        <f t="shared" si="3"/>
        <v>1433</v>
      </c>
      <c r="D244" s="1" t="str">
        <f>IFERROR(__xludf.DUMMYFUNCTION("IF( ISBETWEEN(CODE(LEFT(A244,1)),CODE(""0""),CODE(""9"")), B244 &amp;A244,)"),"")</f>
        <v/>
      </c>
      <c r="E244" s="7">
        <f t="shared" si="1"/>
        <v>0</v>
      </c>
      <c r="F244" s="5"/>
      <c r="G244" s="5"/>
      <c r="H244" s="5">
        <f>IFERROR(__xludf.DUMMYFUNCTION("SUM(FILTER(E$2:E$1088,FIND(G244,D$2:D$1088)))"),4.2080344E7)</f>
        <v>42080344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" t="s">
        <v>156</v>
      </c>
      <c r="B245" s="5" t="str">
        <f t="shared" si="2"/>
        <v>/ldqc/gqb/jtf/</v>
      </c>
      <c r="C245" s="6" t="str">
        <f t="shared" si="3"/>
        <v>1433</v>
      </c>
      <c r="D245" s="1" t="str">
        <f>IFERROR(__xludf.DUMMYFUNCTION("IF( ISBETWEEN(CODE(LEFT(A245,1)),CODE(""0""),CODE(""9"")), B245 &amp;A245,)"),"/ldqc/gqb/jtf/232635 lvpccb.dmm")</f>
        <v>/ldqc/gqb/jtf/232635 lvpccb.dmm</v>
      </c>
      <c r="E245" s="7">
        <f t="shared" si="1"/>
        <v>232635</v>
      </c>
      <c r="F245" s="5"/>
      <c r="G245" s="5"/>
      <c r="H245" s="5">
        <f>IFERROR(__xludf.DUMMYFUNCTION("SUM(FILTER(E$2:E$1088,FIND(G245,D$2:D$1088)))"),4.2080344E7)</f>
        <v>42080344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" t="s">
        <v>157</v>
      </c>
      <c r="B246" s="5" t="str">
        <f t="shared" si="2"/>
        <v>/ldqc/gqb/jtf/</v>
      </c>
      <c r="C246" s="6" t="str">
        <f t="shared" si="3"/>
        <v>1433</v>
      </c>
      <c r="D246" s="1" t="str">
        <f>IFERROR(__xludf.DUMMYFUNCTION("IF( ISBETWEEN(CODE(LEFT(A246,1)),CODE(""0""),CODE(""9"")), B246 &amp;A246,)"),"/ldqc/gqb/jtf/105086 wdzw.drg")</f>
        <v>/ldqc/gqb/jtf/105086 wdzw.drg</v>
      </c>
      <c r="E246" s="7">
        <f t="shared" si="1"/>
        <v>105086</v>
      </c>
      <c r="F246" s="5"/>
      <c r="G246" s="5"/>
      <c r="H246" s="5">
        <f>IFERROR(__xludf.DUMMYFUNCTION("SUM(FILTER(E$2:E$1088,FIND(G246,D$2:D$1088)))"),4.2080344E7)</f>
        <v>42080344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" t="s">
        <v>18</v>
      </c>
      <c r="B247" s="5" t="str">
        <f t="shared" si="2"/>
        <v>/ldqc/gqb/</v>
      </c>
      <c r="C247" s="6" t="str">
        <f t="shared" si="3"/>
        <v>143</v>
      </c>
      <c r="D247" s="1" t="str">
        <f>IFERROR(__xludf.DUMMYFUNCTION("IF( ISBETWEEN(CODE(LEFT(A247,1)),CODE(""0""),CODE(""9"")), B247 &amp;A247,)"),"")</f>
        <v/>
      </c>
      <c r="E247" s="7">
        <f t="shared" si="1"/>
        <v>0</v>
      </c>
      <c r="F247" s="5"/>
      <c r="G247" s="5"/>
      <c r="H247" s="5">
        <f>IFERROR(__xludf.DUMMYFUNCTION("SUM(FILTER(E$2:E$1088,FIND(G247,D$2:D$1088)))"),4.2080344E7)</f>
        <v>42080344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" t="s">
        <v>158</v>
      </c>
      <c r="B248" s="5" t="str">
        <f t="shared" si="2"/>
        <v>/ldqc/gqb/lvwpqs/</v>
      </c>
      <c r="C248" s="6" t="str">
        <f t="shared" si="3"/>
        <v>1436</v>
      </c>
      <c r="D248" s="1" t="str">
        <f>IFERROR(__xludf.DUMMYFUNCTION("IF( ISBETWEEN(CODE(LEFT(A248,1)),CODE(""0""),CODE(""9"")), B248 &amp;A248,)"),"")</f>
        <v/>
      </c>
      <c r="E248" s="7">
        <f t="shared" si="1"/>
        <v>0</v>
      </c>
      <c r="F248" s="5"/>
      <c r="G248" s="5"/>
      <c r="H248" s="5">
        <f>IFERROR(__xludf.DUMMYFUNCTION("SUM(FILTER(E$2:E$1088,FIND(G248,D$2:D$1088)))"),4.2080344E7)</f>
        <v>42080344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" t="s">
        <v>8</v>
      </c>
      <c r="B249" s="5" t="str">
        <f t="shared" si="2"/>
        <v>/ldqc/gqb/lvwpqs/</v>
      </c>
      <c r="C249" s="6" t="str">
        <f t="shared" si="3"/>
        <v>1436</v>
      </c>
      <c r="D249" s="1" t="str">
        <f>IFERROR(__xludf.DUMMYFUNCTION("IF( ISBETWEEN(CODE(LEFT(A249,1)),CODE(""0""),CODE(""9"")), B249 &amp;A249,)"),"")</f>
        <v/>
      </c>
      <c r="E249" s="7">
        <f t="shared" si="1"/>
        <v>0</v>
      </c>
      <c r="F249" s="5"/>
      <c r="G249" s="5"/>
      <c r="H249" s="5">
        <f>IFERROR(__xludf.DUMMYFUNCTION("SUM(FILTER(E$2:E$1088,FIND(G249,D$2:D$1088)))"),4.2080344E7)</f>
        <v>42080344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" t="s">
        <v>159</v>
      </c>
      <c r="B250" s="5" t="str">
        <f t="shared" si="2"/>
        <v>/ldqc/gqb/lvwpqs/</v>
      </c>
      <c r="C250" s="6" t="str">
        <f t="shared" si="3"/>
        <v>1436</v>
      </c>
      <c r="D250" s="1" t="str">
        <f>IFERROR(__xludf.DUMMYFUNCTION("IF( ISBETWEEN(CODE(LEFT(A250,1)),CODE(""0""),CODE(""9"")), B250 &amp;A250,)"),"/ldqc/gqb/lvwpqs/124821 dmhqlt")</f>
        <v>/ldqc/gqb/lvwpqs/124821 dmhqlt</v>
      </c>
      <c r="E250" s="7">
        <f t="shared" si="1"/>
        <v>124821</v>
      </c>
      <c r="F250" s="5"/>
      <c r="G250" s="5"/>
      <c r="H250" s="5">
        <f>IFERROR(__xludf.DUMMYFUNCTION("SUM(FILTER(E$2:E$1088,FIND(G250,D$2:D$1088)))"),4.2080344E7)</f>
        <v>42080344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" t="s">
        <v>160</v>
      </c>
      <c r="B251" s="5" t="str">
        <f t="shared" si="2"/>
        <v>/ldqc/gqb/lvwpqs/</v>
      </c>
      <c r="C251" s="6" t="str">
        <f t="shared" si="3"/>
        <v>1436</v>
      </c>
      <c r="D251" s="1" t="str">
        <f>IFERROR(__xludf.DUMMYFUNCTION("IF( ISBETWEEN(CODE(LEFT(A251,1)),CODE(""0""),CODE(""9"")), B251 &amp;A251,)"),"/ldqc/gqb/lvwpqs/265915 mrqgpv.gsm")</f>
        <v>/ldqc/gqb/lvwpqs/265915 mrqgpv.gsm</v>
      </c>
      <c r="E251" s="7">
        <f t="shared" si="1"/>
        <v>265915</v>
      </c>
      <c r="F251" s="5"/>
      <c r="G251" s="5"/>
      <c r="H251" s="5">
        <f>IFERROR(__xludf.DUMMYFUNCTION("SUM(FILTER(E$2:E$1088,FIND(G251,D$2:D$1088)))"),4.2080344E7)</f>
        <v>42080344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" t="s">
        <v>161</v>
      </c>
      <c r="B252" s="5" t="str">
        <f t="shared" si="2"/>
        <v>/ldqc/gqb/lvwpqs/</v>
      </c>
      <c r="C252" s="6" t="str">
        <f t="shared" si="3"/>
        <v>1436</v>
      </c>
      <c r="D252" s="1" t="str">
        <f>IFERROR(__xludf.DUMMYFUNCTION("IF( ISBETWEEN(CODE(LEFT(A252,1)),CODE(""0""),CODE(""9"")), B252 &amp;A252,)"),"/ldqc/gqb/lvwpqs/45481 pzqgf.cjd")</f>
        <v>/ldqc/gqb/lvwpqs/45481 pzqgf.cjd</v>
      </c>
      <c r="E252" s="7">
        <f t="shared" si="1"/>
        <v>45481</v>
      </c>
      <c r="F252" s="5"/>
      <c r="G252" s="5"/>
      <c r="H252" s="5">
        <f>IFERROR(__xludf.DUMMYFUNCTION("SUM(FILTER(E$2:E$1088,FIND(G252,D$2:D$1088)))"),4.2080344E7)</f>
        <v>42080344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" t="s">
        <v>18</v>
      </c>
      <c r="B253" s="5" t="str">
        <f t="shared" si="2"/>
        <v>/ldqc/gqb/</v>
      </c>
      <c r="C253" s="6" t="str">
        <f t="shared" si="3"/>
        <v>143</v>
      </c>
      <c r="D253" s="1" t="str">
        <f>IFERROR(__xludf.DUMMYFUNCTION("IF( ISBETWEEN(CODE(LEFT(A253,1)),CODE(""0""),CODE(""9"")), B253 &amp;A253,)"),"")</f>
        <v/>
      </c>
      <c r="E253" s="7">
        <f t="shared" si="1"/>
        <v>0</v>
      </c>
      <c r="F253" s="5"/>
      <c r="G253" s="5"/>
      <c r="H253" s="5">
        <f>IFERROR(__xludf.DUMMYFUNCTION("SUM(FILTER(E$2:E$1088,FIND(G253,D$2:D$1088)))"),4.2080344E7)</f>
        <v>42080344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" t="s">
        <v>162</v>
      </c>
      <c r="B254" s="5" t="str">
        <f t="shared" si="2"/>
        <v>/ldqc/gqb/vznbng/</v>
      </c>
      <c r="C254" s="6" t="str">
        <f t="shared" si="3"/>
        <v>1436</v>
      </c>
      <c r="D254" s="1" t="str">
        <f>IFERROR(__xludf.DUMMYFUNCTION("IF( ISBETWEEN(CODE(LEFT(A254,1)),CODE(""0""),CODE(""9"")), B254 &amp;A254,)"),"")</f>
        <v/>
      </c>
      <c r="E254" s="7">
        <f t="shared" si="1"/>
        <v>0</v>
      </c>
      <c r="F254" s="5"/>
      <c r="G254" s="5"/>
      <c r="H254" s="5">
        <f>IFERROR(__xludf.DUMMYFUNCTION("SUM(FILTER(E$2:E$1088,FIND(G254,D$2:D$1088)))"),4.2080344E7)</f>
        <v>42080344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" t="s">
        <v>8</v>
      </c>
      <c r="B255" s="5" t="str">
        <f t="shared" si="2"/>
        <v>/ldqc/gqb/vznbng/</v>
      </c>
      <c r="C255" s="6" t="str">
        <f t="shared" si="3"/>
        <v>1436</v>
      </c>
      <c r="D255" s="1" t="str">
        <f>IFERROR(__xludf.DUMMYFUNCTION("IF( ISBETWEEN(CODE(LEFT(A255,1)),CODE(""0""),CODE(""9"")), B255 &amp;A255,)"),"")</f>
        <v/>
      </c>
      <c r="E255" s="7">
        <f t="shared" si="1"/>
        <v>0</v>
      </c>
      <c r="F255" s="5"/>
      <c r="G255" s="5"/>
      <c r="H255" s="5">
        <f>IFERROR(__xludf.DUMMYFUNCTION("SUM(FILTER(E$2:E$1088,FIND(G255,D$2:D$1088)))"),4.2080344E7)</f>
        <v>42080344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" t="s">
        <v>163</v>
      </c>
      <c r="B256" s="5" t="str">
        <f t="shared" si="2"/>
        <v>/ldqc/gqb/vznbng/</v>
      </c>
      <c r="C256" s="6" t="str">
        <f t="shared" si="3"/>
        <v>1436</v>
      </c>
      <c r="D256" s="1" t="str">
        <f>IFERROR(__xludf.DUMMYFUNCTION("IF( ISBETWEEN(CODE(LEFT(A256,1)),CODE(""0""),CODE(""9"")), B256 &amp;A256,)"),"/ldqc/gqb/vznbng/42179 nrzcpgvl.jft")</f>
        <v>/ldqc/gqb/vznbng/42179 nrzcpgvl.jft</v>
      </c>
      <c r="E256" s="7">
        <f t="shared" si="1"/>
        <v>42179</v>
      </c>
      <c r="F256" s="5"/>
      <c r="G256" s="5"/>
      <c r="H256" s="5">
        <f>IFERROR(__xludf.DUMMYFUNCTION("SUM(FILTER(E$2:E$1088,FIND(G256,D$2:D$1088)))"),4.2080344E7)</f>
        <v>42080344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" t="s">
        <v>164</v>
      </c>
      <c r="B257" s="5" t="str">
        <f t="shared" si="2"/>
        <v>/ldqc/gqb/vznbng/</v>
      </c>
      <c r="C257" s="6" t="str">
        <f t="shared" si="3"/>
        <v>1436</v>
      </c>
      <c r="D257" s="1" t="str">
        <f>IFERROR(__xludf.DUMMYFUNCTION("IF( ISBETWEEN(CODE(LEFT(A257,1)),CODE(""0""),CODE(""9"")), B257 &amp;A257,)"),"/ldqc/gqb/vznbng/17752 tld.ghn")</f>
        <v>/ldqc/gqb/vznbng/17752 tld.ghn</v>
      </c>
      <c r="E257" s="7">
        <f t="shared" si="1"/>
        <v>17752</v>
      </c>
      <c r="F257" s="5"/>
      <c r="G257" s="5"/>
      <c r="H257" s="5">
        <f>IFERROR(__xludf.DUMMYFUNCTION("SUM(FILTER(E$2:E$1088,FIND(G257,D$2:D$1088)))"),4.2080344E7)</f>
        <v>42080344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" t="s">
        <v>165</v>
      </c>
      <c r="B258" s="5" t="str">
        <f t="shared" si="2"/>
        <v>/ldqc/gqb/vznbng/</v>
      </c>
      <c r="C258" s="6" t="str">
        <f t="shared" si="3"/>
        <v>1436</v>
      </c>
      <c r="D258" s="1" t="str">
        <f>IFERROR(__xludf.DUMMYFUNCTION("IF( ISBETWEEN(CODE(LEFT(A258,1)),CODE(""0""),CODE(""9"")), B258 &amp;A258,)"),"/ldqc/gqb/vznbng/174859 zvqglbw.ppl")</f>
        <v>/ldqc/gqb/vznbng/174859 zvqglbw.ppl</v>
      </c>
      <c r="E258" s="7">
        <f t="shared" si="1"/>
        <v>174859</v>
      </c>
      <c r="F258" s="5"/>
      <c r="G258" s="5"/>
      <c r="H258" s="5">
        <f>IFERROR(__xludf.DUMMYFUNCTION("SUM(FILTER(E$2:E$1088,FIND(G258,D$2:D$1088)))"),4.2080344E7)</f>
        <v>42080344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" t="s">
        <v>18</v>
      </c>
      <c r="B259" s="5" t="str">
        <f t="shared" si="2"/>
        <v>/ldqc/gqb/</v>
      </c>
      <c r="C259" s="6" t="str">
        <f t="shared" si="3"/>
        <v>143</v>
      </c>
      <c r="D259" s="1" t="str">
        <f>IFERROR(__xludf.DUMMYFUNCTION("IF( ISBETWEEN(CODE(LEFT(A259,1)),CODE(""0""),CODE(""9"")), B259 &amp;A259,)"),"")</f>
        <v/>
      </c>
      <c r="E259" s="7">
        <f t="shared" si="1"/>
        <v>0</v>
      </c>
      <c r="F259" s="5"/>
      <c r="G259" s="5"/>
      <c r="H259" s="5">
        <f>IFERROR(__xludf.DUMMYFUNCTION("SUM(FILTER(E$2:E$1088,FIND(G259,D$2:D$1088)))"),4.2080344E7)</f>
        <v>42080344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" t="s">
        <v>18</v>
      </c>
      <c r="B260" s="5" t="str">
        <f t="shared" si="2"/>
        <v>/ldqc/</v>
      </c>
      <c r="C260" s="6" t="str">
        <f t="shared" si="3"/>
        <v>14</v>
      </c>
      <c r="D260" s="1" t="str">
        <f>IFERROR(__xludf.DUMMYFUNCTION("IF( ISBETWEEN(CODE(LEFT(A260,1)),CODE(""0""),CODE(""9"")), B260 &amp;A260,)"),"")</f>
        <v/>
      </c>
      <c r="E260" s="7">
        <f t="shared" si="1"/>
        <v>0</v>
      </c>
      <c r="F260" s="5"/>
      <c r="G260" s="5"/>
      <c r="H260" s="5">
        <f>IFERROR(__xludf.DUMMYFUNCTION("SUM(FILTER(E$2:E$1088,FIND(G260,D$2:D$1088)))"),4.2080344E7)</f>
        <v>42080344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" t="s">
        <v>166</v>
      </c>
      <c r="B261" s="5" t="str">
        <f t="shared" si="2"/>
        <v>/ldqc/jclb/</v>
      </c>
      <c r="C261" s="6" t="str">
        <f t="shared" si="3"/>
        <v>144</v>
      </c>
      <c r="D261" s="1" t="str">
        <f>IFERROR(__xludf.DUMMYFUNCTION("IF( ISBETWEEN(CODE(LEFT(A261,1)),CODE(""0""),CODE(""9"")), B261 &amp;A261,)"),"")</f>
        <v/>
      </c>
      <c r="E261" s="7">
        <f t="shared" si="1"/>
        <v>0</v>
      </c>
      <c r="F261" s="5"/>
      <c r="G261" s="5"/>
      <c r="H261" s="5">
        <f>IFERROR(__xludf.DUMMYFUNCTION("SUM(FILTER(E$2:E$1088,FIND(G261,D$2:D$1088)))"),4.2080344E7)</f>
        <v>42080344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" t="s">
        <v>8</v>
      </c>
      <c r="B262" s="5" t="str">
        <f t="shared" si="2"/>
        <v>/ldqc/jclb/</v>
      </c>
      <c r="C262" s="6" t="str">
        <f t="shared" si="3"/>
        <v>144</v>
      </c>
      <c r="D262" s="1" t="str">
        <f>IFERROR(__xludf.DUMMYFUNCTION("IF( ISBETWEEN(CODE(LEFT(A262,1)),CODE(""0""),CODE(""9"")), B262 &amp;A262,)"),"")</f>
        <v/>
      </c>
      <c r="E262" s="7">
        <f t="shared" si="1"/>
        <v>0</v>
      </c>
      <c r="F262" s="5"/>
      <c r="G262" s="5"/>
      <c r="H262" s="5">
        <f>IFERROR(__xludf.DUMMYFUNCTION("SUM(FILTER(E$2:E$1088,FIND(G262,D$2:D$1088)))"),4.2080344E7)</f>
        <v>42080344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" t="s">
        <v>167</v>
      </c>
      <c r="B263" s="5" t="str">
        <f t="shared" si="2"/>
        <v>/ldqc/jclb/</v>
      </c>
      <c r="C263" s="6" t="str">
        <f t="shared" si="3"/>
        <v>144</v>
      </c>
      <c r="D263" s="1" t="str">
        <f>IFERROR(__xludf.DUMMYFUNCTION("IF( ISBETWEEN(CODE(LEFT(A263,1)),CODE(""0""),CODE(""9"")), B263 &amp;A263,)"),"")</f>
        <v/>
      </c>
      <c r="E263" s="7">
        <f t="shared" si="1"/>
        <v>0</v>
      </c>
      <c r="F263" s="5"/>
      <c r="G263" s="5"/>
      <c r="H263" s="5">
        <f>IFERROR(__xludf.DUMMYFUNCTION("SUM(FILTER(E$2:E$1088,FIND(G263,D$2:D$1088)))"),4.2080344E7)</f>
        <v>42080344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" t="s">
        <v>168</v>
      </c>
      <c r="B264" s="5" t="str">
        <f t="shared" si="2"/>
        <v>/ldqc/jclb/</v>
      </c>
      <c r="C264" s="6" t="str">
        <f t="shared" si="3"/>
        <v>144</v>
      </c>
      <c r="D264" s="1" t="str">
        <f>IFERROR(__xludf.DUMMYFUNCTION("IF( ISBETWEEN(CODE(LEFT(A264,1)),CODE(""0""),CODE(""9"")), B264 &amp;A264,)"),"")</f>
        <v/>
      </c>
      <c r="E264" s="7">
        <f t="shared" si="1"/>
        <v>0</v>
      </c>
      <c r="F264" s="5"/>
      <c r="G264" s="5"/>
      <c r="H264" s="5">
        <f>IFERROR(__xludf.DUMMYFUNCTION("SUM(FILTER(E$2:E$1088,FIND(G264,D$2:D$1088)))"),4.2080344E7)</f>
        <v>42080344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" t="s">
        <v>169</v>
      </c>
      <c r="B265" s="5" t="str">
        <f t="shared" si="2"/>
        <v>/ldqc/jclb/</v>
      </c>
      <c r="C265" s="6" t="str">
        <f t="shared" si="3"/>
        <v>144</v>
      </c>
      <c r="D265" s="1" t="str">
        <f>IFERROR(__xludf.DUMMYFUNCTION("IF( ISBETWEEN(CODE(LEFT(A265,1)),CODE(""0""),CODE(""9"")), B265 &amp;A265,)"),"")</f>
        <v/>
      </c>
      <c r="E265" s="7">
        <f t="shared" si="1"/>
        <v>0</v>
      </c>
      <c r="F265" s="5"/>
      <c r="G265" s="5"/>
      <c r="H265" s="5">
        <f>IFERROR(__xludf.DUMMYFUNCTION("SUM(FILTER(E$2:E$1088,FIND(G265,D$2:D$1088)))"),4.2080344E7)</f>
        <v>42080344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" t="s">
        <v>170</v>
      </c>
      <c r="B266" s="5" t="str">
        <f t="shared" si="2"/>
        <v>/ldqc/jclb/</v>
      </c>
      <c r="C266" s="6" t="str">
        <f t="shared" si="3"/>
        <v>144</v>
      </c>
      <c r="D266" s="1" t="str">
        <f>IFERROR(__xludf.DUMMYFUNCTION("IF( ISBETWEEN(CODE(LEFT(A266,1)),CODE(""0""),CODE(""9"")), B266 &amp;A266,)"),"")</f>
        <v/>
      </c>
      <c r="E266" s="7">
        <f t="shared" si="1"/>
        <v>0</v>
      </c>
      <c r="F266" s="5"/>
      <c r="G266" s="5"/>
      <c r="H266" s="5">
        <f>IFERROR(__xludf.DUMMYFUNCTION("SUM(FILTER(E$2:E$1088,FIND(G266,D$2:D$1088)))"),4.2080344E7)</f>
        <v>42080344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" t="s">
        <v>171</v>
      </c>
      <c r="B267" s="5" t="str">
        <f t="shared" si="2"/>
        <v>/ldqc/jclb/</v>
      </c>
      <c r="C267" s="6" t="str">
        <f t="shared" si="3"/>
        <v>144</v>
      </c>
      <c r="D267" s="1" t="str">
        <f>IFERROR(__xludf.DUMMYFUNCTION("IF( ISBETWEEN(CODE(LEFT(A267,1)),CODE(""0""),CODE(""9"")), B267 &amp;A267,)"),"")</f>
        <v/>
      </c>
      <c r="E267" s="7">
        <f t="shared" si="1"/>
        <v>0</v>
      </c>
      <c r="F267" s="5"/>
      <c r="G267" s="5"/>
      <c r="H267" s="5">
        <f>IFERROR(__xludf.DUMMYFUNCTION("SUM(FILTER(E$2:E$1088,FIND(G267,D$2:D$1088)))"),4.2080344E7)</f>
        <v>42080344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" t="s">
        <v>172</v>
      </c>
      <c r="B268" s="5" t="str">
        <f t="shared" si="2"/>
        <v>/ldqc/jclb/</v>
      </c>
      <c r="C268" s="6" t="str">
        <f t="shared" si="3"/>
        <v>144</v>
      </c>
      <c r="D268" s="1" t="str">
        <f>IFERROR(__xludf.DUMMYFUNCTION("IF( ISBETWEEN(CODE(LEFT(A268,1)),CODE(""0""),CODE(""9"")), B268 &amp;A268,)"),"")</f>
        <v/>
      </c>
      <c r="E268" s="7">
        <f t="shared" si="1"/>
        <v>0</v>
      </c>
      <c r="F268" s="5"/>
      <c r="G268" s="5"/>
      <c r="H268" s="5">
        <f>IFERROR(__xludf.DUMMYFUNCTION("SUM(FILTER(E$2:E$1088,FIND(G268,D$2:D$1088)))"),4.2080344E7)</f>
        <v>42080344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" t="s">
        <v>173</v>
      </c>
      <c r="B269" s="5" t="str">
        <f t="shared" si="2"/>
        <v>/ldqc/jclb/</v>
      </c>
      <c r="C269" s="6" t="str">
        <f t="shared" si="3"/>
        <v>144</v>
      </c>
      <c r="D269" s="1" t="str">
        <f>IFERROR(__xludf.DUMMYFUNCTION("IF( ISBETWEEN(CODE(LEFT(A269,1)),CODE(""0""),CODE(""9"")), B269 &amp;A269,)"),"")</f>
        <v/>
      </c>
      <c r="E269" s="7">
        <f t="shared" si="1"/>
        <v>0</v>
      </c>
      <c r="F269" s="5"/>
      <c r="G269" s="5"/>
      <c r="H269" s="5">
        <f>IFERROR(__xludf.DUMMYFUNCTION("SUM(FILTER(E$2:E$1088,FIND(G269,D$2:D$1088)))"),4.2080344E7)</f>
        <v>42080344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" t="s">
        <v>174</v>
      </c>
      <c r="B270" s="5" t="str">
        <f t="shared" si="2"/>
        <v>/ldqc/jclb/bnz/</v>
      </c>
      <c r="C270" s="6" t="str">
        <f t="shared" si="3"/>
        <v>1443</v>
      </c>
      <c r="D270" s="1" t="str">
        <f>IFERROR(__xludf.DUMMYFUNCTION("IF( ISBETWEEN(CODE(LEFT(A270,1)),CODE(""0""),CODE(""9"")), B270 &amp;A270,)"),"")</f>
        <v/>
      </c>
      <c r="E270" s="7">
        <f t="shared" si="1"/>
        <v>0</v>
      </c>
      <c r="F270" s="5"/>
      <c r="G270" s="5"/>
      <c r="H270" s="5">
        <f>IFERROR(__xludf.DUMMYFUNCTION("SUM(FILTER(E$2:E$1088,FIND(G270,D$2:D$1088)))"),4.2080344E7)</f>
        <v>42080344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" t="s">
        <v>8</v>
      </c>
      <c r="B271" s="5" t="str">
        <f t="shared" si="2"/>
        <v>/ldqc/jclb/bnz/</v>
      </c>
      <c r="C271" s="6" t="str">
        <f t="shared" si="3"/>
        <v>1443</v>
      </c>
      <c r="D271" s="1" t="str">
        <f>IFERROR(__xludf.DUMMYFUNCTION("IF( ISBETWEEN(CODE(LEFT(A271,1)),CODE(""0""),CODE(""9"")), B271 &amp;A271,)"),"")</f>
        <v/>
      </c>
      <c r="E271" s="7">
        <f t="shared" si="1"/>
        <v>0</v>
      </c>
      <c r="F271" s="5"/>
      <c r="G271" s="5"/>
      <c r="H271" s="5">
        <f>IFERROR(__xludf.DUMMYFUNCTION("SUM(FILTER(E$2:E$1088,FIND(G271,D$2:D$1088)))"),4.2080344E7)</f>
        <v>42080344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" t="s">
        <v>175</v>
      </c>
      <c r="B272" s="5" t="str">
        <f t="shared" si="2"/>
        <v>/ldqc/jclb/bnz/</v>
      </c>
      <c r="C272" s="6" t="str">
        <f t="shared" si="3"/>
        <v>1443</v>
      </c>
      <c r="D272" s="1" t="str">
        <f>IFERROR(__xludf.DUMMYFUNCTION("IF( ISBETWEEN(CODE(LEFT(A272,1)),CODE(""0""),CODE(""9"")), B272 &amp;A272,)"),"/ldqc/jclb/bnz/199447 mrzcdzd.gjt")</f>
        <v>/ldqc/jclb/bnz/199447 mrzcdzd.gjt</v>
      </c>
      <c r="E272" s="7">
        <f t="shared" si="1"/>
        <v>199447</v>
      </c>
      <c r="F272" s="5"/>
      <c r="G272" s="5"/>
      <c r="H272" s="5">
        <f>IFERROR(__xludf.DUMMYFUNCTION("SUM(FILTER(E$2:E$1088,FIND(G272,D$2:D$1088)))"),4.2080344E7)</f>
        <v>42080344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" t="s">
        <v>18</v>
      </c>
      <c r="B273" s="5" t="str">
        <f t="shared" si="2"/>
        <v>/ldqc/jclb/</v>
      </c>
      <c r="C273" s="6" t="str">
        <f t="shared" si="3"/>
        <v>144</v>
      </c>
      <c r="D273" s="1" t="str">
        <f>IFERROR(__xludf.DUMMYFUNCTION("IF( ISBETWEEN(CODE(LEFT(A273,1)),CODE(""0""),CODE(""9"")), B273 &amp;A273,)"),"")</f>
        <v/>
      </c>
      <c r="E273" s="7">
        <f t="shared" si="1"/>
        <v>0</v>
      </c>
      <c r="F273" s="5"/>
      <c r="G273" s="5"/>
      <c r="H273" s="5">
        <f>IFERROR(__xludf.DUMMYFUNCTION("SUM(FILTER(E$2:E$1088,FIND(G273,D$2:D$1088)))"),4.2080344E7)</f>
        <v>42080344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" t="s">
        <v>176</v>
      </c>
      <c r="B274" s="5" t="str">
        <f t="shared" si="2"/>
        <v>/ldqc/jclb/dtmtvbw/</v>
      </c>
      <c r="C274" s="6" t="str">
        <f t="shared" si="3"/>
        <v>1447</v>
      </c>
      <c r="D274" s="1" t="str">
        <f>IFERROR(__xludf.DUMMYFUNCTION("IF( ISBETWEEN(CODE(LEFT(A274,1)),CODE(""0""),CODE(""9"")), B274 &amp;A274,)"),"")</f>
        <v/>
      </c>
      <c r="E274" s="7">
        <f t="shared" si="1"/>
        <v>0</v>
      </c>
      <c r="F274" s="5"/>
      <c r="G274" s="5"/>
      <c r="H274" s="5">
        <f>IFERROR(__xludf.DUMMYFUNCTION("SUM(FILTER(E$2:E$1088,FIND(G274,D$2:D$1088)))"),4.2080344E7)</f>
        <v>42080344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" t="s">
        <v>8</v>
      </c>
      <c r="B275" s="5" t="str">
        <f t="shared" si="2"/>
        <v>/ldqc/jclb/dtmtvbw/</v>
      </c>
      <c r="C275" s="6" t="str">
        <f t="shared" si="3"/>
        <v>1447</v>
      </c>
      <c r="D275" s="1" t="str">
        <f>IFERROR(__xludf.DUMMYFUNCTION("IF( ISBETWEEN(CODE(LEFT(A275,1)),CODE(""0""),CODE(""9"")), B275 &amp;A275,)"),"")</f>
        <v/>
      </c>
      <c r="E275" s="7">
        <f t="shared" si="1"/>
        <v>0</v>
      </c>
      <c r="F275" s="5"/>
      <c r="G275" s="5"/>
      <c r="H275" s="5">
        <f>IFERROR(__xludf.DUMMYFUNCTION("SUM(FILTER(E$2:E$1088,FIND(G275,D$2:D$1088)))"),4.2080344E7)</f>
        <v>42080344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" t="s">
        <v>177</v>
      </c>
      <c r="B276" s="5" t="str">
        <f t="shared" si="2"/>
        <v>/ldqc/jclb/dtmtvbw/</v>
      </c>
      <c r="C276" s="6" t="str">
        <f t="shared" si="3"/>
        <v>1447</v>
      </c>
      <c r="D276" s="1" t="str">
        <f>IFERROR(__xludf.DUMMYFUNCTION("IF( ISBETWEEN(CODE(LEFT(A276,1)),CODE(""0""),CODE(""9"")), B276 &amp;A276,)"),"")</f>
        <v/>
      </c>
      <c r="E276" s="7">
        <f t="shared" si="1"/>
        <v>0</v>
      </c>
      <c r="F276" s="5"/>
      <c r="G276" s="5"/>
      <c r="H276" s="5">
        <f>IFERROR(__xludf.DUMMYFUNCTION("SUM(FILTER(E$2:E$1088,FIND(G276,D$2:D$1088)))"),4.2080344E7)</f>
        <v>42080344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" t="s">
        <v>178</v>
      </c>
      <c r="B277" s="5" t="str">
        <f t="shared" si="2"/>
        <v>/ldqc/jclb/dtmtvbw/</v>
      </c>
      <c r="C277" s="6" t="str">
        <f t="shared" si="3"/>
        <v>1447</v>
      </c>
      <c r="D277" s="1" t="str">
        <f>IFERROR(__xludf.DUMMYFUNCTION("IF( ISBETWEEN(CODE(LEFT(A277,1)),CODE(""0""),CODE(""9"")), B277 &amp;A277,)"),"")</f>
        <v/>
      </c>
      <c r="E277" s="7">
        <f t="shared" si="1"/>
        <v>0</v>
      </c>
      <c r="F277" s="5"/>
      <c r="G277" s="5"/>
      <c r="H277" s="5">
        <f>IFERROR(__xludf.DUMMYFUNCTION("SUM(FILTER(E$2:E$1088,FIND(G277,D$2:D$1088)))"),4.2080344E7)</f>
        <v>42080344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" t="s">
        <v>173</v>
      </c>
      <c r="B278" s="5" t="str">
        <f t="shared" si="2"/>
        <v>/ldqc/jclb/dtmtvbw/</v>
      </c>
      <c r="C278" s="6" t="str">
        <f t="shared" si="3"/>
        <v>1447</v>
      </c>
      <c r="D278" s="1" t="str">
        <f>IFERROR(__xludf.DUMMYFUNCTION("IF( ISBETWEEN(CODE(LEFT(A278,1)),CODE(""0""),CODE(""9"")), B278 &amp;A278,)"),"")</f>
        <v/>
      </c>
      <c r="E278" s="7">
        <f t="shared" si="1"/>
        <v>0</v>
      </c>
      <c r="F278" s="5"/>
      <c r="G278" s="5"/>
      <c r="H278" s="5">
        <f>IFERROR(__xludf.DUMMYFUNCTION("SUM(FILTER(E$2:E$1088,FIND(G278,D$2:D$1088)))"),4.2080344E7)</f>
        <v>42080344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" t="s">
        <v>179</v>
      </c>
      <c r="B279" s="5" t="str">
        <f t="shared" si="2"/>
        <v>/ldqc/jclb/dtmtvbw/bjthn/</v>
      </c>
      <c r="C279" s="6" t="str">
        <f t="shared" si="3"/>
        <v>14475</v>
      </c>
      <c r="D279" s="1" t="str">
        <f>IFERROR(__xludf.DUMMYFUNCTION("IF( ISBETWEEN(CODE(LEFT(A279,1)),CODE(""0""),CODE(""9"")), B279 &amp;A279,)"),"")</f>
        <v/>
      </c>
      <c r="E279" s="7">
        <f t="shared" si="1"/>
        <v>0</v>
      </c>
      <c r="F279" s="5"/>
      <c r="G279" s="5"/>
      <c r="H279" s="5">
        <f>IFERROR(__xludf.DUMMYFUNCTION("SUM(FILTER(E$2:E$1088,FIND(G279,D$2:D$1088)))"),4.2080344E7)</f>
        <v>42080344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" t="s">
        <v>8</v>
      </c>
      <c r="B280" s="5" t="str">
        <f t="shared" si="2"/>
        <v>/ldqc/jclb/dtmtvbw/bjthn/</v>
      </c>
      <c r="C280" s="6" t="str">
        <f t="shared" si="3"/>
        <v>14475</v>
      </c>
      <c r="D280" s="1" t="str">
        <f>IFERROR(__xludf.DUMMYFUNCTION("IF( ISBETWEEN(CODE(LEFT(A280,1)),CODE(""0""),CODE(""9"")), B280 &amp;A280,)"),"")</f>
        <v/>
      </c>
      <c r="E280" s="7">
        <f t="shared" si="1"/>
        <v>0</v>
      </c>
      <c r="F280" s="5"/>
      <c r="G280" s="5"/>
      <c r="H280" s="5">
        <f>IFERROR(__xludf.DUMMYFUNCTION("SUM(FILTER(E$2:E$1088,FIND(G280,D$2:D$1088)))"),4.2080344E7)</f>
        <v>42080344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" t="s">
        <v>180</v>
      </c>
      <c r="B281" s="5" t="str">
        <f t="shared" si="2"/>
        <v>/ldqc/jclb/dtmtvbw/bjthn/</v>
      </c>
      <c r="C281" s="6" t="str">
        <f t="shared" si="3"/>
        <v>14475</v>
      </c>
      <c r="D281" s="1" t="str">
        <f>IFERROR(__xludf.DUMMYFUNCTION("IF( ISBETWEEN(CODE(LEFT(A281,1)),CODE(""0""),CODE(""9"")), B281 &amp;A281,)"),"/ldqc/jclb/dtmtvbw/bjthn/272777 pgqfn.tdd")</f>
        <v>/ldqc/jclb/dtmtvbw/bjthn/272777 pgqfn.tdd</v>
      </c>
      <c r="E281" s="7">
        <f t="shared" si="1"/>
        <v>272777</v>
      </c>
      <c r="F281" s="5"/>
      <c r="G281" s="5"/>
      <c r="H281" s="5">
        <f>IFERROR(__xludf.DUMMYFUNCTION("SUM(FILTER(E$2:E$1088,FIND(G281,D$2:D$1088)))"),4.2080344E7)</f>
        <v>42080344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" t="s">
        <v>18</v>
      </c>
      <c r="B282" s="5" t="str">
        <f t="shared" si="2"/>
        <v>/ldqc/jclb/dtmtvbw/</v>
      </c>
      <c r="C282" s="6" t="str">
        <f t="shared" si="3"/>
        <v>1447</v>
      </c>
      <c r="D282" s="1" t="str">
        <f>IFERROR(__xludf.DUMMYFUNCTION("IF( ISBETWEEN(CODE(LEFT(A282,1)),CODE(""0""),CODE(""9"")), B282 &amp;A282,)"),"")</f>
        <v/>
      </c>
      <c r="E282" s="7">
        <f t="shared" si="1"/>
        <v>0</v>
      </c>
      <c r="F282" s="5"/>
      <c r="G282" s="5"/>
      <c r="H282" s="5">
        <f>IFERROR(__xludf.DUMMYFUNCTION("SUM(FILTER(E$2:E$1088,FIND(G282,D$2:D$1088)))"),4.2080344E7)</f>
        <v>42080344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" t="s">
        <v>181</v>
      </c>
      <c r="B283" s="5" t="str">
        <f t="shared" si="2"/>
        <v>/ldqc/jclb/dtmtvbw/hzlhz/</v>
      </c>
      <c r="C283" s="6" t="str">
        <f t="shared" si="3"/>
        <v>14475</v>
      </c>
      <c r="D283" s="1" t="str">
        <f>IFERROR(__xludf.DUMMYFUNCTION("IF( ISBETWEEN(CODE(LEFT(A283,1)),CODE(""0""),CODE(""9"")), B283 &amp;A283,)"),"")</f>
        <v/>
      </c>
      <c r="E283" s="7">
        <f t="shared" si="1"/>
        <v>0</v>
      </c>
      <c r="F283" s="5"/>
      <c r="G283" s="5"/>
      <c r="H283" s="5">
        <f>IFERROR(__xludf.DUMMYFUNCTION("SUM(FILTER(E$2:E$1088,FIND(G283,D$2:D$1088)))"),4.2080344E7)</f>
        <v>42080344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" t="s">
        <v>8</v>
      </c>
      <c r="B284" s="5" t="str">
        <f t="shared" si="2"/>
        <v>/ldqc/jclb/dtmtvbw/hzlhz/</v>
      </c>
      <c r="C284" s="6" t="str">
        <f t="shared" si="3"/>
        <v>14475</v>
      </c>
      <c r="D284" s="1" t="str">
        <f>IFERROR(__xludf.DUMMYFUNCTION("IF( ISBETWEEN(CODE(LEFT(A284,1)),CODE(""0""),CODE(""9"")), B284 &amp;A284,)"),"")</f>
        <v/>
      </c>
      <c r="E284" s="7">
        <f t="shared" si="1"/>
        <v>0</v>
      </c>
      <c r="F284" s="5"/>
      <c r="G284" s="5"/>
      <c r="H284" s="5">
        <f>IFERROR(__xludf.DUMMYFUNCTION("SUM(FILTER(E$2:E$1088,FIND(G284,D$2:D$1088)))"),4.2080344E7)</f>
        <v>42080344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" t="s">
        <v>182</v>
      </c>
      <c r="B285" s="5" t="str">
        <f t="shared" si="2"/>
        <v>/ldqc/jclb/dtmtvbw/hzlhz/</v>
      </c>
      <c r="C285" s="6" t="str">
        <f t="shared" si="3"/>
        <v>14475</v>
      </c>
      <c r="D285" s="1" t="str">
        <f>IFERROR(__xludf.DUMMYFUNCTION("IF( ISBETWEEN(CODE(LEFT(A285,1)),CODE(""0""),CODE(""9"")), B285 &amp;A285,)"),"/ldqc/jclb/dtmtvbw/hzlhz/50958 lcgv.gvq")</f>
        <v>/ldqc/jclb/dtmtvbw/hzlhz/50958 lcgv.gvq</v>
      </c>
      <c r="E285" s="7">
        <f t="shared" si="1"/>
        <v>50958</v>
      </c>
      <c r="F285" s="5"/>
      <c r="G285" s="5"/>
      <c r="H285" s="5">
        <f>IFERROR(__xludf.DUMMYFUNCTION("SUM(FILTER(E$2:E$1088,FIND(G285,D$2:D$1088)))"),4.2080344E7)</f>
        <v>42080344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" t="s">
        <v>18</v>
      </c>
      <c r="B286" s="5" t="str">
        <f t="shared" si="2"/>
        <v>/ldqc/jclb/dtmtvbw/</v>
      </c>
      <c r="C286" s="6" t="str">
        <f t="shared" si="3"/>
        <v>1447</v>
      </c>
      <c r="D286" s="1" t="str">
        <f>IFERROR(__xludf.DUMMYFUNCTION("IF( ISBETWEEN(CODE(LEFT(A286,1)),CODE(""0""),CODE(""9"")), B286 &amp;A286,)"),"")</f>
        <v/>
      </c>
      <c r="E286" s="7">
        <f t="shared" si="1"/>
        <v>0</v>
      </c>
      <c r="F286" s="5"/>
      <c r="G286" s="5"/>
      <c r="H286" s="5">
        <f>IFERROR(__xludf.DUMMYFUNCTION("SUM(FILTER(E$2:E$1088,FIND(G286,D$2:D$1088)))"),4.2080344E7)</f>
        <v>42080344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" t="s">
        <v>183</v>
      </c>
      <c r="B287" s="5" t="str">
        <f t="shared" si="2"/>
        <v>/ldqc/jclb/dtmtvbw/zmflq/</v>
      </c>
      <c r="C287" s="6" t="str">
        <f t="shared" si="3"/>
        <v>14475</v>
      </c>
      <c r="D287" s="1" t="str">
        <f>IFERROR(__xludf.DUMMYFUNCTION("IF( ISBETWEEN(CODE(LEFT(A287,1)),CODE(""0""),CODE(""9"")), B287 &amp;A287,)"),"")</f>
        <v/>
      </c>
      <c r="E287" s="7">
        <f t="shared" si="1"/>
        <v>0</v>
      </c>
      <c r="F287" s="5"/>
      <c r="G287" s="5"/>
      <c r="H287" s="5">
        <f>IFERROR(__xludf.DUMMYFUNCTION("SUM(FILTER(E$2:E$1088,FIND(G287,D$2:D$1088)))"),4.2080344E7)</f>
        <v>42080344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" t="s">
        <v>8</v>
      </c>
      <c r="B288" s="5" t="str">
        <f t="shared" si="2"/>
        <v>/ldqc/jclb/dtmtvbw/zmflq/</v>
      </c>
      <c r="C288" s="6" t="str">
        <f t="shared" si="3"/>
        <v>14475</v>
      </c>
      <c r="D288" s="1" t="str">
        <f>IFERROR(__xludf.DUMMYFUNCTION("IF( ISBETWEEN(CODE(LEFT(A288,1)),CODE(""0""),CODE(""9"")), B288 &amp;A288,)"),"")</f>
        <v/>
      </c>
      <c r="E288" s="7">
        <f t="shared" si="1"/>
        <v>0</v>
      </c>
      <c r="F288" s="5"/>
      <c r="G288" s="5"/>
      <c r="H288" s="5">
        <f>IFERROR(__xludf.DUMMYFUNCTION("SUM(FILTER(E$2:E$1088,FIND(G288,D$2:D$1088)))"),4.2080344E7)</f>
        <v>42080344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" t="s">
        <v>184</v>
      </c>
      <c r="B289" s="5" t="str">
        <f t="shared" si="2"/>
        <v>/ldqc/jclb/dtmtvbw/zmflq/</v>
      </c>
      <c r="C289" s="6" t="str">
        <f t="shared" si="3"/>
        <v>14475</v>
      </c>
      <c r="D289" s="1" t="str">
        <f>IFERROR(__xludf.DUMMYFUNCTION("IF( ISBETWEEN(CODE(LEFT(A289,1)),CODE(""0""),CODE(""9"")), B289 &amp;A289,)"),"/ldqc/jclb/dtmtvbw/zmflq/207442 rrnwns.zpf")</f>
        <v>/ldqc/jclb/dtmtvbw/zmflq/207442 rrnwns.zpf</v>
      </c>
      <c r="E289" s="7">
        <f t="shared" si="1"/>
        <v>207442</v>
      </c>
      <c r="F289" s="5"/>
      <c r="G289" s="5"/>
      <c r="H289" s="5">
        <f>IFERROR(__xludf.DUMMYFUNCTION("SUM(FILTER(E$2:E$1088,FIND(G289,D$2:D$1088)))"),4.2080344E7)</f>
        <v>42080344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" t="s">
        <v>185</v>
      </c>
      <c r="B290" s="5" t="str">
        <f t="shared" si="2"/>
        <v>/ldqc/jclb/dtmtvbw/zmflq/</v>
      </c>
      <c r="C290" s="6" t="str">
        <f t="shared" si="3"/>
        <v>14475</v>
      </c>
      <c r="D290" s="1" t="str">
        <f>IFERROR(__xludf.DUMMYFUNCTION("IF( ISBETWEEN(CODE(LEFT(A290,1)),CODE(""0""),CODE(""9"")), B290 &amp;A290,)"),"/ldqc/jclb/dtmtvbw/zmflq/15759 wdzw.drg")</f>
        <v>/ldqc/jclb/dtmtvbw/zmflq/15759 wdzw.drg</v>
      </c>
      <c r="E290" s="7">
        <f t="shared" si="1"/>
        <v>15759</v>
      </c>
      <c r="F290" s="5"/>
      <c r="G290" s="5"/>
      <c r="H290" s="5">
        <f>IFERROR(__xludf.DUMMYFUNCTION("SUM(FILTER(E$2:E$1088,FIND(G290,D$2:D$1088)))"),4.2080344E7)</f>
        <v>42080344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" t="s">
        <v>18</v>
      </c>
      <c r="B291" s="5" t="str">
        <f t="shared" si="2"/>
        <v>/ldqc/jclb/dtmtvbw/</v>
      </c>
      <c r="C291" s="6" t="str">
        <f t="shared" si="3"/>
        <v>1447</v>
      </c>
      <c r="D291" s="1" t="str">
        <f>IFERROR(__xludf.DUMMYFUNCTION("IF( ISBETWEEN(CODE(LEFT(A291,1)),CODE(""0""),CODE(""9"")), B291 &amp;A291,)"),"")</f>
        <v/>
      </c>
      <c r="E291" s="7">
        <f t="shared" si="1"/>
        <v>0</v>
      </c>
      <c r="F291" s="5"/>
      <c r="G291" s="5"/>
      <c r="H291" s="5">
        <f>IFERROR(__xludf.DUMMYFUNCTION("SUM(FILTER(E$2:E$1088,FIND(G291,D$2:D$1088)))"),4.2080344E7)</f>
        <v>42080344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" t="s">
        <v>18</v>
      </c>
      <c r="B292" s="5" t="str">
        <f t="shared" si="2"/>
        <v>/ldqc/jclb/</v>
      </c>
      <c r="C292" s="6" t="str">
        <f t="shared" si="3"/>
        <v>144</v>
      </c>
      <c r="D292" s="1" t="str">
        <f>IFERROR(__xludf.DUMMYFUNCTION("IF( ISBETWEEN(CODE(LEFT(A292,1)),CODE(""0""),CODE(""9"")), B292 &amp;A292,)"),"")</f>
        <v/>
      </c>
      <c r="E292" s="7">
        <f t="shared" si="1"/>
        <v>0</v>
      </c>
      <c r="F292" s="5"/>
      <c r="G292" s="5"/>
      <c r="H292" s="5">
        <f>IFERROR(__xludf.DUMMYFUNCTION("SUM(FILTER(E$2:E$1088,FIND(G292,D$2:D$1088)))"),4.2080344E7)</f>
        <v>42080344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" t="s">
        <v>186</v>
      </c>
      <c r="B293" s="5" t="str">
        <f t="shared" si="2"/>
        <v>/ldqc/jclb/hnlrtpbz/</v>
      </c>
      <c r="C293" s="6" t="str">
        <f t="shared" si="3"/>
        <v>1448</v>
      </c>
      <c r="D293" s="1" t="str">
        <f>IFERROR(__xludf.DUMMYFUNCTION("IF( ISBETWEEN(CODE(LEFT(A293,1)),CODE(""0""),CODE(""9"")), B293 &amp;A293,)"),"")</f>
        <v/>
      </c>
      <c r="E293" s="7">
        <f t="shared" si="1"/>
        <v>0</v>
      </c>
      <c r="F293" s="5"/>
      <c r="G293" s="5"/>
      <c r="H293" s="5">
        <f>IFERROR(__xludf.DUMMYFUNCTION("SUM(FILTER(E$2:E$1088,FIND(G293,D$2:D$1088)))"),4.2080344E7)</f>
        <v>42080344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" t="s">
        <v>8</v>
      </c>
      <c r="B294" s="5" t="str">
        <f t="shared" si="2"/>
        <v>/ldqc/jclb/hnlrtpbz/</v>
      </c>
      <c r="C294" s="6" t="str">
        <f t="shared" si="3"/>
        <v>1448</v>
      </c>
      <c r="D294" s="1" t="str">
        <f>IFERROR(__xludf.DUMMYFUNCTION("IF( ISBETWEEN(CODE(LEFT(A294,1)),CODE(""0""),CODE(""9"")), B294 &amp;A294,)"),"")</f>
        <v/>
      </c>
      <c r="E294" s="7">
        <f t="shared" si="1"/>
        <v>0</v>
      </c>
      <c r="F294" s="5"/>
      <c r="G294" s="5"/>
      <c r="H294" s="5">
        <f>IFERROR(__xludf.DUMMYFUNCTION("SUM(FILTER(E$2:E$1088,FIND(G294,D$2:D$1088)))"),4.2080344E7)</f>
        <v>42080344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" t="s">
        <v>187</v>
      </c>
      <c r="B295" s="5" t="str">
        <f t="shared" si="2"/>
        <v>/ldqc/jclb/hnlrtpbz/</v>
      </c>
      <c r="C295" s="6" t="str">
        <f t="shared" si="3"/>
        <v>1448</v>
      </c>
      <c r="D295" s="1" t="str">
        <f>IFERROR(__xludf.DUMMYFUNCTION("IF( ISBETWEEN(CODE(LEFT(A295,1)),CODE(""0""),CODE(""9"")), B295 &amp;A295,)"),"/ldqc/jclb/hnlrtpbz/69788 jhqjs.sdj")</f>
        <v>/ldqc/jclb/hnlrtpbz/69788 jhqjs.sdj</v>
      </c>
      <c r="E295" s="7">
        <f t="shared" si="1"/>
        <v>69788</v>
      </c>
      <c r="F295" s="5"/>
      <c r="G295" s="5"/>
      <c r="H295" s="5">
        <f>IFERROR(__xludf.DUMMYFUNCTION("SUM(FILTER(E$2:E$1088,FIND(G295,D$2:D$1088)))"),4.2080344E7)</f>
        <v>42080344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" t="s">
        <v>188</v>
      </c>
      <c r="B296" s="5" t="str">
        <f t="shared" si="2"/>
        <v>/ldqc/jclb/hnlrtpbz/</v>
      </c>
      <c r="C296" s="6" t="str">
        <f t="shared" si="3"/>
        <v>1448</v>
      </c>
      <c r="D296" s="1" t="str">
        <f>IFERROR(__xludf.DUMMYFUNCTION("IF( ISBETWEEN(CODE(LEFT(A296,1)),CODE(""0""),CODE(""9"")), B296 &amp;A296,)"),"/ldqc/jclb/hnlrtpbz/219666 jljzp.mhf")</f>
        <v>/ldqc/jclb/hnlrtpbz/219666 jljzp.mhf</v>
      </c>
      <c r="E296" s="7">
        <f t="shared" si="1"/>
        <v>219666</v>
      </c>
      <c r="F296" s="5"/>
      <c r="G296" s="5"/>
      <c r="H296" s="5">
        <f>IFERROR(__xludf.DUMMYFUNCTION("SUM(FILTER(E$2:E$1088,FIND(G296,D$2:D$1088)))"),4.2080344E7)</f>
        <v>42080344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" t="s">
        <v>189</v>
      </c>
      <c r="B297" s="5" t="str">
        <f t="shared" si="2"/>
        <v>/ldqc/jclb/hnlrtpbz/</v>
      </c>
      <c r="C297" s="6" t="str">
        <f t="shared" si="3"/>
        <v>1448</v>
      </c>
      <c r="D297" s="1" t="str">
        <f>IFERROR(__xludf.DUMMYFUNCTION("IF( ISBETWEEN(CODE(LEFT(A297,1)),CODE(""0""),CODE(""9"")), B297 &amp;A297,)"),"/ldqc/jclb/hnlrtpbz/137518 jqnfg")</f>
        <v>/ldqc/jclb/hnlrtpbz/137518 jqnfg</v>
      </c>
      <c r="E297" s="7">
        <f t="shared" si="1"/>
        <v>137518</v>
      </c>
      <c r="F297" s="5"/>
      <c r="G297" s="5"/>
      <c r="H297" s="5">
        <f>IFERROR(__xludf.DUMMYFUNCTION("SUM(FILTER(E$2:E$1088,FIND(G297,D$2:D$1088)))"),4.2080344E7)</f>
        <v>42080344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" t="s">
        <v>190</v>
      </c>
      <c r="B298" s="5" t="str">
        <f t="shared" si="2"/>
        <v>/ldqc/jclb/hnlrtpbz/</v>
      </c>
      <c r="C298" s="6" t="str">
        <f t="shared" si="3"/>
        <v>1448</v>
      </c>
      <c r="D298" s="1" t="str">
        <f>IFERROR(__xludf.DUMMYFUNCTION("IF( ISBETWEEN(CODE(LEFT(A298,1)),CODE(""0""),CODE(""9"")), B298 &amp;A298,)"),"/ldqc/jclb/hnlrtpbz/108183 shfjz.vnr")</f>
        <v>/ldqc/jclb/hnlrtpbz/108183 shfjz.vnr</v>
      </c>
      <c r="E298" s="7">
        <f t="shared" si="1"/>
        <v>108183</v>
      </c>
      <c r="F298" s="5"/>
      <c r="G298" s="5"/>
      <c r="H298" s="5">
        <f>IFERROR(__xludf.DUMMYFUNCTION("SUM(FILTER(E$2:E$1088,FIND(G298,D$2:D$1088)))"),4.2080344E7)</f>
        <v>42080344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" t="s">
        <v>191</v>
      </c>
      <c r="B299" s="5" t="str">
        <f t="shared" si="2"/>
        <v>/ldqc/jclb/hnlrtpbz/</v>
      </c>
      <c r="C299" s="6" t="str">
        <f t="shared" si="3"/>
        <v>1448</v>
      </c>
      <c r="D299" s="1" t="str">
        <f>IFERROR(__xludf.DUMMYFUNCTION("IF( ISBETWEEN(CODE(LEFT(A299,1)),CODE(""0""),CODE(""9"")), B299 &amp;A299,)"),"/ldqc/jclb/hnlrtpbz/130164 vpsgcl.gfh")</f>
        <v>/ldqc/jclb/hnlrtpbz/130164 vpsgcl.gfh</v>
      </c>
      <c r="E299" s="7">
        <f t="shared" si="1"/>
        <v>130164</v>
      </c>
      <c r="F299" s="5"/>
      <c r="G299" s="5"/>
      <c r="H299" s="5">
        <f>IFERROR(__xludf.DUMMYFUNCTION("SUM(FILTER(E$2:E$1088,FIND(G299,D$2:D$1088)))"),4.2080344E7)</f>
        <v>42080344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" t="s">
        <v>18</v>
      </c>
      <c r="B300" s="5" t="str">
        <f t="shared" si="2"/>
        <v>/ldqc/jclb/</v>
      </c>
      <c r="C300" s="6" t="str">
        <f t="shared" si="3"/>
        <v>144</v>
      </c>
      <c r="D300" s="1" t="str">
        <f>IFERROR(__xludf.DUMMYFUNCTION("IF( ISBETWEEN(CODE(LEFT(A300,1)),CODE(""0""),CODE(""9"")), B300 &amp;A300,)"),"")</f>
        <v/>
      </c>
      <c r="E300" s="7">
        <f t="shared" si="1"/>
        <v>0</v>
      </c>
      <c r="F300" s="5"/>
      <c r="G300" s="5"/>
      <c r="H300" s="5">
        <f>IFERROR(__xludf.DUMMYFUNCTION("SUM(FILTER(E$2:E$1088,FIND(G300,D$2:D$1088)))"),4.2080344E7)</f>
        <v>42080344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" t="s">
        <v>192</v>
      </c>
      <c r="B301" s="5" t="str">
        <f t="shared" si="2"/>
        <v>/ldqc/jclb/pbb/</v>
      </c>
      <c r="C301" s="6" t="str">
        <f t="shared" si="3"/>
        <v>1443</v>
      </c>
      <c r="D301" s="1" t="str">
        <f>IFERROR(__xludf.DUMMYFUNCTION("IF( ISBETWEEN(CODE(LEFT(A301,1)),CODE(""0""),CODE(""9"")), B301 &amp;A301,)"),"")</f>
        <v/>
      </c>
      <c r="E301" s="7">
        <f t="shared" si="1"/>
        <v>0</v>
      </c>
      <c r="F301" s="5"/>
      <c r="G301" s="5"/>
      <c r="H301" s="5">
        <f>IFERROR(__xludf.DUMMYFUNCTION("SUM(FILTER(E$2:E$1088,FIND(G301,D$2:D$1088)))"),4.2080344E7)</f>
        <v>42080344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" t="s">
        <v>8</v>
      </c>
      <c r="B302" s="5" t="str">
        <f t="shared" si="2"/>
        <v>/ldqc/jclb/pbb/</v>
      </c>
      <c r="C302" s="6" t="str">
        <f t="shared" si="3"/>
        <v>1443</v>
      </c>
      <c r="D302" s="1" t="str">
        <f>IFERROR(__xludf.DUMMYFUNCTION("IF( ISBETWEEN(CODE(LEFT(A302,1)),CODE(""0""),CODE(""9"")), B302 &amp;A302,)"),"")</f>
        <v/>
      </c>
      <c r="E302" s="7">
        <f t="shared" si="1"/>
        <v>0</v>
      </c>
      <c r="F302" s="5"/>
      <c r="G302" s="5"/>
      <c r="H302" s="5">
        <f>IFERROR(__xludf.DUMMYFUNCTION("SUM(FILTER(E$2:E$1088,FIND(G302,D$2:D$1088)))"),4.2080344E7)</f>
        <v>42080344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" t="s">
        <v>61</v>
      </c>
      <c r="B303" s="5" t="str">
        <f t="shared" si="2"/>
        <v>/ldqc/jclb/pbb/</v>
      </c>
      <c r="C303" s="6" t="str">
        <f t="shared" si="3"/>
        <v>1443</v>
      </c>
      <c r="D303" s="1" t="str">
        <f>IFERROR(__xludf.DUMMYFUNCTION("IF( ISBETWEEN(CODE(LEFT(A303,1)),CODE(""0""),CODE(""9"")), B303 &amp;A303,)"),"")</f>
        <v/>
      </c>
      <c r="E303" s="7">
        <f t="shared" si="1"/>
        <v>0</v>
      </c>
      <c r="F303" s="5"/>
      <c r="G303" s="5"/>
      <c r="H303" s="5">
        <f>IFERROR(__xludf.DUMMYFUNCTION("SUM(FILTER(E$2:E$1088,FIND(G303,D$2:D$1088)))"),4.2080344E7)</f>
        <v>42080344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" t="s">
        <v>173</v>
      </c>
      <c r="B304" s="5" t="str">
        <f t="shared" si="2"/>
        <v>/ldqc/jclb/pbb/</v>
      </c>
      <c r="C304" s="6" t="str">
        <f t="shared" si="3"/>
        <v>1443</v>
      </c>
      <c r="D304" s="1" t="str">
        <f>IFERROR(__xludf.DUMMYFUNCTION("IF( ISBETWEEN(CODE(LEFT(A304,1)),CODE(""0""),CODE(""9"")), B304 &amp;A304,)"),"")</f>
        <v/>
      </c>
      <c r="E304" s="7">
        <f t="shared" si="1"/>
        <v>0</v>
      </c>
      <c r="F304" s="5"/>
      <c r="G304" s="5"/>
      <c r="H304" s="5">
        <f>IFERROR(__xludf.DUMMYFUNCTION("SUM(FILTER(E$2:E$1088,FIND(G304,D$2:D$1088)))"),4.2080344E7)</f>
        <v>42080344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" t="s">
        <v>62</v>
      </c>
      <c r="B305" s="5" t="str">
        <f t="shared" si="2"/>
        <v>/ldqc/jclb/pbb/wqdlv/</v>
      </c>
      <c r="C305" s="6" t="str">
        <f t="shared" si="3"/>
        <v>14435</v>
      </c>
      <c r="D305" s="1" t="str">
        <f>IFERROR(__xludf.DUMMYFUNCTION("IF( ISBETWEEN(CODE(LEFT(A305,1)),CODE(""0""),CODE(""9"")), B305 &amp;A305,)"),"")</f>
        <v/>
      </c>
      <c r="E305" s="7">
        <f t="shared" si="1"/>
        <v>0</v>
      </c>
      <c r="F305" s="5"/>
      <c r="G305" s="5"/>
      <c r="H305" s="5">
        <f>IFERROR(__xludf.DUMMYFUNCTION("SUM(FILTER(E$2:E$1088,FIND(G305,D$2:D$1088)))"),4.2080344E7)</f>
        <v>42080344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" t="s">
        <v>8</v>
      </c>
      <c r="B306" s="5" t="str">
        <f t="shared" si="2"/>
        <v>/ldqc/jclb/pbb/wqdlv/</v>
      </c>
      <c r="C306" s="6" t="str">
        <f t="shared" si="3"/>
        <v>14435</v>
      </c>
      <c r="D306" s="1" t="str">
        <f>IFERROR(__xludf.DUMMYFUNCTION("IF( ISBETWEEN(CODE(LEFT(A306,1)),CODE(""0""),CODE(""9"")), B306 &amp;A306,)"),"")</f>
        <v/>
      </c>
      <c r="E306" s="7">
        <f t="shared" si="1"/>
        <v>0</v>
      </c>
      <c r="F306" s="5"/>
      <c r="G306" s="5"/>
      <c r="H306" s="5">
        <f>IFERROR(__xludf.DUMMYFUNCTION("SUM(FILTER(E$2:E$1088,FIND(G306,D$2:D$1088)))"),4.2080344E7)</f>
        <v>42080344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" t="s">
        <v>193</v>
      </c>
      <c r="B307" s="5" t="str">
        <f t="shared" si="2"/>
        <v>/ldqc/jclb/pbb/wqdlv/</v>
      </c>
      <c r="C307" s="6" t="str">
        <f t="shared" si="3"/>
        <v>14435</v>
      </c>
      <c r="D307" s="1" t="str">
        <f>IFERROR(__xludf.DUMMYFUNCTION("IF( ISBETWEEN(CODE(LEFT(A307,1)),CODE(""0""),CODE(""9"")), B307 &amp;A307,)"),"")</f>
        <v/>
      </c>
      <c r="E307" s="7">
        <f t="shared" si="1"/>
        <v>0</v>
      </c>
      <c r="F307" s="5"/>
      <c r="G307" s="5"/>
      <c r="H307" s="5">
        <f>IFERROR(__xludf.DUMMYFUNCTION("SUM(FILTER(E$2:E$1088,FIND(G307,D$2:D$1088)))"),4.2080344E7)</f>
        <v>42080344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" t="s">
        <v>194</v>
      </c>
      <c r="B308" s="5" t="str">
        <f t="shared" si="2"/>
        <v>/ldqc/jclb/pbb/wqdlv/</v>
      </c>
      <c r="C308" s="6" t="str">
        <f t="shared" si="3"/>
        <v>14435</v>
      </c>
      <c r="D308" s="1" t="str">
        <f>IFERROR(__xludf.DUMMYFUNCTION("IF( ISBETWEEN(CODE(LEFT(A308,1)),CODE(""0""),CODE(""9"")), B308 &amp;A308,)"),"")</f>
        <v/>
      </c>
      <c r="E308" s="7">
        <f t="shared" si="1"/>
        <v>0</v>
      </c>
      <c r="F308" s="5"/>
      <c r="G308" s="5"/>
      <c r="H308" s="5">
        <f>IFERROR(__xludf.DUMMYFUNCTION("SUM(FILTER(E$2:E$1088,FIND(G308,D$2:D$1088)))"),4.2080344E7)</f>
        <v>42080344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" t="s">
        <v>22</v>
      </c>
      <c r="B309" s="5" t="str">
        <f t="shared" si="2"/>
        <v>/ldqc/jclb/pbb/wqdlv/</v>
      </c>
      <c r="C309" s="6" t="str">
        <f t="shared" si="3"/>
        <v>14435</v>
      </c>
      <c r="D309" s="1" t="str">
        <f>IFERROR(__xludf.DUMMYFUNCTION("IF( ISBETWEEN(CODE(LEFT(A309,1)),CODE(""0""),CODE(""9"")), B309 &amp;A309,)"),"")</f>
        <v/>
      </c>
      <c r="E309" s="7">
        <f t="shared" si="1"/>
        <v>0</v>
      </c>
      <c r="F309" s="5"/>
      <c r="G309" s="5"/>
      <c r="H309" s="5">
        <f>IFERROR(__xludf.DUMMYFUNCTION("SUM(FILTER(E$2:E$1088,FIND(G309,D$2:D$1088)))"),4.2080344E7)</f>
        <v>42080344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" t="s">
        <v>195</v>
      </c>
      <c r="B310" s="5" t="str">
        <f t="shared" si="2"/>
        <v>/ldqc/jclb/pbb/wqdlv/</v>
      </c>
      <c r="C310" s="6" t="str">
        <f t="shared" si="3"/>
        <v>14435</v>
      </c>
      <c r="D310" s="1" t="str">
        <f>IFERROR(__xludf.DUMMYFUNCTION("IF( ISBETWEEN(CODE(LEFT(A310,1)),CODE(""0""),CODE(""9"")), B310 &amp;A310,)"),"")</f>
        <v/>
      </c>
      <c r="E310" s="7">
        <f t="shared" si="1"/>
        <v>0</v>
      </c>
      <c r="F310" s="5"/>
      <c r="G310" s="5"/>
      <c r="H310" s="5">
        <f>IFERROR(__xludf.DUMMYFUNCTION("SUM(FILTER(E$2:E$1088,FIND(G310,D$2:D$1088)))"),4.2080344E7)</f>
        <v>42080344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" t="s">
        <v>196</v>
      </c>
      <c r="B311" s="5" t="str">
        <f t="shared" si="2"/>
        <v>/ldqc/jclb/pbb/wqdlv/</v>
      </c>
      <c r="C311" s="6" t="str">
        <f t="shared" si="3"/>
        <v>14435</v>
      </c>
      <c r="D311" s="1" t="str">
        <f>IFERROR(__xludf.DUMMYFUNCTION("IF( ISBETWEEN(CODE(LEFT(A311,1)),CODE(""0""),CODE(""9"")), B311 &amp;A311,)"),"/ldqc/jclb/pbb/wqdlv/146479 vpsgcl.gfh")</f>
        <v>/ldqc/jclb/pbb/wqdlv/146479 vpsgcl.gfh</v>
      </c>
      <c r="E311" s="7">
        <f t="shared" si="1"/>
        <v>146479</v>
      </c>
      <c r="F311" s="5"/>
      <c r="G311" s="5"/>
      <c r="H311" s="5">
        <f>IFERROR(__xludf.DUMMYFUNCTION("SUM(FILTER(E$2:E$1088,FIND(G311,D$2:D$1088)))"),4.2080344E7)</f>
        <v>42080344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" t="s">
        <v>61</v>
      </c>
      <c r="B312" s="5" t="str">
        <f t="shared" si="2"/>
        <v>/ldqc/jclb/pbb/wqdlv/</v>
      </c>
      <c r="C312" s="6" t="str">
        <f t="shared" si="3"/>
        <v>14435</v>
      </c>
      <c r="D312" s="1" t="str">
        <f>IFERROR(__xludf.DUMMYFUNCTION("IF( ISBETWEEN(CODE(LEFT(A312,1)),CODE(""0""),CODE(""9"")), B312 &amp;A312,)"),"")</f>
        <v/>
      </c>
      <c r="E312" s="7">
        <f t="shared" si="1"/>
        <v>0</v>
      </c>
      <c r="F312" s="5"/>
      <c r="G312" s="5"/>
      <c r="H312" s="5">
        <f>IFERROR(__xludf.DUMMYFUNCTION("SUM(FILTER(E$2:E$1088,FIND(G312,D$2:D$1088)))"),4.2080344E7)</f>
        <v>42080344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" t="s">
        <v>197</v>
      </c>
      <c r="B313" s="5" t="str">
        <f t="shared" si="2"/>
        <v>/ldqc/jclb/pbb/wqdlv/fgggwt/</v>
      </c>
      <c r="C313" s="6" t="str">
        <f t="shared" si="3"/>
        <v>144356</v>
      </c>
      <c r="D313" s="1" t="str">
        <f>IFERROR(__xludf.DUMMYFUNCTION("IF( ISBETWEEN(CODE(LEFT(A313,1)),CODE(""0""),CODE(""9"")), B313 &amp;A313,)"),"")</f>
        <v/>
      </c>
      <c r="E313" s="7">
        <f t="shared" si="1"/>
        <v>0</v>
      </c>
      <c r="F313" s="5"/>
      <c r="G313" s="5"/>
      <c r="H313" s="5">
        <f>IFERROR(__xludf.DUMMYFUNCTION("SUM(FILTER(E$2:E$1088,FIND(G313,D$2:D$1088)))"),4.2080344E7)</f>
        <v>42080344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" t="s">
        <v>8</v>
      </c>
      <c r="B314" s="5" t="str">
        <f t="shared" si="2"/>
        <v>/ldqc/jclb/pbb/wqdlv/fgggwt/</v>
      </c>
      <c r="C314" s="6" t="str">
        <f t="shared" si="3"/>
        <v>144356</v>
      </c>
      <c r="D314" s="1" t="str">
        <f>IFERROR(__xludf.DUMMYFUNCTION("IF( ISBETWEEN(CODE(LEFT(A314,1)),CODE(""0""),CODE(""9"")), B314 &amp;A314,)"),"")</f>
        <v/>
      </c>
      <c r="E314" s="7">
        <f t="shared" si="1"/>
        <v>0</v>
      </c>
      <c r="F314" s="5"/>
      <c r="G314" s="5"/>
      <c r="H314" s="5">
        <f>IFERROR(__xludf.DUMMYFUNCTION("SUM(FILTER(E$2:E$1088,FIND(G314,D$2:D$1088)))"),4.2080344E7)</f>
        <v>42080344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" t="s">
        <v>198</v>
      </c>
      <c r="B315" s="5" t="str">
        <f t="shared" si="2"/>
        <v>/ldqc/jclb/pbb/wqdlv/fgggwt/</v>
      </c>
      <c r="C315" s="6" t="str">
        <f t="shared" si="3"/>
        <v>144356</v>
      </c>
      <c r="D315" s="1" t="str">
        <f>IFERROR(__xludf.DUMMYFUNCTION("IF( ISBETWEEN(CODE(LEFT(A315,1)),CODE(""0""),CODE(""9"")), B315 &amp;A315,)"),"/ldqc/jclb/pbb/wqdlv/fgggwt/264892 wqdlv.zsp")</f>
        <v>/ldqc/jclb/pbb/wqdlv/fgggwt/264892 wqdlv.zsp</v>
      </c>
      <c r="E315" s="7">
        <f t="shared" si="1"/>
        <v>264892</v>
      </c>
      <c r="F315" s="5"/>
      <c r="G315" s="5"/>
      <c r="H315" s="5">
        <f>IFERROR(__xludf.DUMMYFUNCTION("SUM(FILTER(E$2:E$1088,FIND(G315,D$2:D$1088)))"),4.2080344E7)</f>
        <v>42080344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" t="s">
        <v>18</v>
      </c>
      <c r="B316" s="5" t="str">
        <f t="shared" si="2"/>
        <v>/ldqc/jclb/pbb/wqdlv/</v>
      </c>
      <c r="C316" s="6" t="str">
        <f t="shared" si="3"/>
        <v>14435</v>
      </c>
      <c r="D316" s="1" t="str">
        <f>IFERROR(__xludf.DUMMYFUNCTION("IF( ISBETWEEN(CODE(LEFT(A316,1)),CODE(""0""),CODE(""9"")), B316 &amp;A316,)"),"")</f>
        <v/>
      </c>
      <c r="E316" s="7">
        <f t="shared" si="1"/>
        <v>0</v>
      </c>
      <c r="F316" s="5"/>
      <c r="G316" s="5"/>
      <c r="H316" s="5">
        <f>IFERROR(__xludf.DUMMYFUNCTION("SUM(FILTER(E$2:E$1088,FIND(G316,D$2:D$1088)))"),4.2080344E7)</f>
        <v>42080344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" t="s">
        <v>199</v>
      </c>
      <c r="B317" s="5" t="str">
        <f t="shared" si="2"/>
        <v>/ldqc/jclb/pbb/wqdlv/hrghbhj/</v>
      </c>
      <c r="C317" s="6" t="str">
        <f t="shared" si="3"/>
        <v>144357</v>
      </c>
      <c r="D317" s="1" t="str">
        <f>IFERROR(__xludf.DUMMYFUNCTION("IF( ISBETWEEN(CODE(LEFT(A317,1)),CODE(""0""),CODE(""9"")), B317 &amp;A317,)"),"")</f>
        <v/>
      </c>
      <c r="E317" s="7">
        <f t="shared" si="1"/>
        <v>0</v>
      </c>
      <c r="F317" s="5"/>
      <c r="G317" s="5"/>
      <c r="H317" s="5">
        <f>IFERROR(__xludf.DUMMYFUNCTION("SUM(FILTER(E$2:E$1088,FIND(G317,D$2:D$1088)))"),4.2080344E7)</f>
        <v>42080344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" t="s">
        <v>8</v>
      </c>
      <c r="B318" s="5" t="str">
        <f t="shared" si="2"/>
        <v>/ldqc/jclb/pbb/wqdlv/hrghbhj/</v>
      </c>
      <c r="C318" s="6" t="str">
        <f t="shared" si="3"/>
        <v>144357</v>
      </c>
      <c r="D318" s="1" t="str">
        <f>IFERROR(__xludf.DUMMYFUNCTION("IF( ISBETWEEN(CODE(LEFT(A318,1)),CODE(""0""),CODE(""9"")), B318 &amp;A318,)"),"")</f>
        <v/>
      </c>
      <c r="E318" s="7">
        <f t="shared" si="1"/>
        <v>0</v>
      </c>
      <c r="F318" s="5"/>
      <c r="G318" s="5"/>
      <c r="H318" s="5">
        <f>IFERROR(__xludf.DUMMYFUNCTION("SUM(FILTER(E$2:E$1088,FIND(G318,D$2:D$1088)))"),4.2080344E7)</f>
        <v>42080344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" t="s">
        <v>200</v>
      </c>
      <c r="B319" s="5" t="str">
        <f t="shared" si="2"/>
        <v>/ldqc/jclb/pbb/wqdlv/hrghbhj/</v>
      </c>
      <c r="C319" s="6" t="str">
        <f t="shared" si="3"/>
        <v>144357</v>
      </c>
      <c r="D319" s="1" t="str">
        <f>IFERROR(__xludf.DUMMYFUNCTION("IF( ISBETWEEN(CODE(LEFT(A319,1)),CODE(""0""),CODE(""9"")), B319 &amp;A319,)"),"/ldqc/jclb/pbb/wqdlv/hrghbhj/116698 bfwtbg")</f>
        <v>/ldqc/jclb/pbb/wqdlv/hrghbhj/116698 bfwtbg</v>
      </c>
      <c r="E319" s="7">
        <f t="shared" si="1"/>
        <v>116698</v>
      </c>
      <c r="F319" s="5"/>
      <c r="G319" s="5"/>
      <c r="H319" s="5">
        <f>IFERROR(__xludf.DUMMYFUNCTION("SUM(FILTER(E$2:E$1088,FIND(G319,D$2:D$1088)))"),4.2080344E7)</f>
        <v>42080344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" t="s">
        <v>12</v>
      </c>
      <c r="B320" s="5" t="str">
        <f t="shared" si="2"/>
        <v>/ldqc/jclb/pbb/wqdlv/hrghbhj/</v>
      </c>
      <c r="C320" s="6" t="str">
        <f t="shared" si="3"/>
        <v>144357</v>
      </c>
      <c r="D320" s="1" t="str">
        <f>IFERROR(__xludf.DUMMYFUNCTION("IF( ISBETWEEN(CODE(LEFT(A320,1)),CODE(""0""),CODE(""9"")), B320 &amp;A320,)"),"")</f>
        <v/>
      </c>
      <c r="E320" s="7">
        <f t="shared" si="1"/>
        <v>0</v>
      </c>
      <c r="F320" s="5"/>
      <c r="G320" s="5"/>
      <c r="H320" s="5">
        <f>IFERROR(__xludf.DUMMYFUNCTION("SUM(FILTER(E$2:E$1088,FIND(G320,D$2:D$1088)))"),4.2080344E7)</f>
        <v>42080344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" t="s">
        <v>201</v>
      </c>
      <c r="B321" s="5" t="str">
        <f t="shared" si="2"/>
        <v>/ldqc/jclb/pbb/wqdlv/hrghbhj/</v>
      </c>
      <c r="C321" s="6" t="str">
        <f t="shared" si="3"/>
        <v>144357</v>
      </c>
      <c r="D321" s="1" t="str">
        <f>IFERROR(__xludf.DUMMYFUNCTION("IF( ISBETWEEN(CODE(LEFT(A321,1)),CODE(""0""),CODE(""9"")), B321 &amp;A321,)"),"/ldqc/jclb/pbb/wqdlv/hrghbhj/92758 pzqgf.cjd")</f>
        <v>/ldqc/jclb/pbb/wqdlv/hrghbhj/92758 pzqgf.cjd</v>
      </c>
      <c r="E321" s="7">
        <f t="shared" si="1"/>
        <v>92758</v>
      </c>
      <c r="F321" s="5"/>
      <c r="G321" s="5"/>
      <c r="H321" s="5">
        <f>IFERROR(__xludf.DUMMYFUNCTION("SUM(FILTER(E$2:E$1088,FIND(G321,D$2:D$1088)))"),4.2080344E7)</f>
        <v>42080344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" t="s">
        <v>202</v>
      </c>
      <c r="B322" s="5" t="str">
        <f t="shared" si="2"/>
        <v>/ldqc/jclb/pbb/wqdlv/hrghbhj/</v>
      </c>
      <c r="C322" s="6" t="str">
        <f t="shared" si="3"/>
        <v>144357</v>
      </c>
      <c r="D322" s="1" t="str">
        <f>IFERROR(__xludf.DUMMYFUNCTION("IF( ISBETWEEN(CODE(LEFT(A322,1)),CODE(""0""),CODE(""9"")), B322 &amp;A322,)"),"")</f>
        <v/>
      </c>
      <c r="E322" s="7">
        <f t="shared" si="1"/>
        <v>0</v>
      </c>
      <c r="F322" s="5"/>
      <c r="G322" s="5"/>
      <c r="H322" s="5">
        <f>IFERROR(__xludf.DUMMYFUNCTION("SUM(FILTER(E$2:E$1088,FIND(G322,D$2:D$1088)))"),4.2080344E7)</f>
        <v>42080344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" t="s">
        <v>203</v>
      </c>
      <c r="B323" s="5" t="str">
        <f t="shared" si="2"/>
        <v>/ldqc/jclb/pbb/wqdlv/hrghbhj/</v>
      </c>
      <c r="C323" s="6" t="str">
        <f t="shared" si="3"/>
        <v>144357</v>
      </c>
      <c r="D323" s="1" t="str">
        <f>IFERROR(__xludf.DUMMYFUNCTION("IF( ISBETWEEN(CODE(LEFT(A323,1)),CODE(""0""),CODE(""9"")), B323 &amp;A323,)"),"/ldqc/jclb/pbb/wqdlv/hrghbhj/284427 vpsgcl.gfh")</f>
        <v>/ldqc/jclb/pbb/wqdlv/hrghbhj/284427 vpsgcl.gfh</v>
      </c>
      <c r="E323" s="7">
        <f t="shared" si="1"/>
        <v>284427</v>
      </c>
      <c r="F323" s="5"/>
      <c r="G323" s="5"/>
      <c r="H323" s="5">
        <f>IFERROR(__xludf.DUMMYFUNCTION("SUM(FILTER(E$2:E$1088,FIND(G323,D$2:D$1088)))"),4.2080344E7)</f>
        <v>42080344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" t="s">
        <v>204</v>
      </c>
      <c r="B324" s="5" t="str">
        <f t="shared" si="2"/>
        <v>/ldqc/jclb/pbb/wqdlv/hrghbhj/</v>
      </c>
      <c r="C324" s="6" t="str">
        <f t="shared" si="3"/>
        <v>144357</v>
      </c>
      <c r="D324" s="1" t="str">
        <f>IFERROR(__xludf.DUMMYFUNCTION("IF( ISBETWEEN(CODE(LEFT(A324,1)),CODE(""0""),CODE(""9"")), B324 &amp;A324,)"),"/ldqc/jclb/pbb/wqdlv/hrghbhj/229621 wqdlv.pml")</f>
        <v>/ldqc/jclb/pbb/wqdlv/hrghbhj/229621 wqdlv.pml</v>
      </c>
      <c r="E324" s="7">
        <f t="shared" si="1"/>
        <v>229621</v>
      </c>
      <c r="F324" s="5"/>
      <c r="G324" s="5"/>
      <c r="H324" s="5">
        <f>IFERROR(__xludf.DUMMYFUNCTION("SUM(FILTER(E$2:E$1088,FIND(G324,D$2:D$1088)))"),4.2080344E7)</f>
        <v>42080344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" t="s">
        <v>205</v>
      </c>
      <c r="B325" s="5" t="str">
        <f t="shared" si="2"/>
        <v>/ldqc/jclb/pbb/wqdlv/hrghbhj/</v>
      </c>
      <c r="C325" s="6" t="str">
        <f t="shared" si="3"/>
        <v>144357</v>
      </c>
      <c r="D325" s="1" t="str">
        <f>IFERROR(__xludf.DUMMYFUNCTION("IF( ISBETWEEN(CODE(LEFT(A325,1)),CODE(""0""),CODE(""9"")), B325 &amp;A325,)"),"")</f>
        <v/>
      </c>
      <c r="E325" s="7">
        <f t="shared" si="1"/>
        <v>0</v>
      </c>
      <c r="F325" s="5"/>
      <c r="G325" s="5"/>
      <c r="H325" s="5">
        <f>IFERROR(__xludf.DUMMYFUNCTION("SUM(FILTER(E$2:E$1088,FIND(G325,D$2:D$1088)))"),4.2080344E7)</f>
        <v>42080344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" t="s">
        <v>30</v>
      </c>
      <c r="B326" s="5" t="str">
        <f t="shared" si="2"/>
        <v>/ldqc/jclb/pbb/wqdlv/hrghbhj/lcgv/</v>
      </c>
      <c r="C326" s="6" t="str">
        <f t="shared" si="3"/>
        <v>1443574</v>
      </c>
      <c r="D326" s="1" t="str">
        <f>IFERROR(__xludf.DUMMYFUNCTION("IF( ISBETWEEN(CODE(LEFT(A326,1)),CODE(""0""),CODE(""9"")), B326 &amp;A326,)"),"")</f>
        <v/>
      </c>
      <c r="E326" s="7">
        <f t="shared" si="1"/>
        <v>0</v>
      </c>
      <c r="F326" s="5"/>
      <c r="G326" s="5"/>
      <c r="H326" s="5">
        <f>IFERROR(__xludf.DUMMYFUNCTION("SUM(FILTER(E$2:E$1088,FIND(G326,D$2:D$1088)))"),4.2080344E7)</f>
        <v>42080344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" t="s">
        <v>8</v>
      </c>
      <c r="B327" s="5" t="str">
        <f t="shared" si="2"/>
        <v>/ldqc/jclb/pbb/wqdlv/hrghbhj/lcgv/</v>
      </c>
      <c r="C327" s="6" t="str">
        <f t="shared" si="3"/>
        <v>1443574</v>
      </c>
      <c r="D327" s="1" t="str">
        <f>IFERROR(__xludf.DUMMYFUNCTION("IF( ISBETWEEN(CODE(LEFT(A327,1)),CODE(""0""),CODE(""9"")), B327 &amp;A327,)"),"")</f>
        <v/>
      </c>
      <c r="E327" s="7">
        <f t="shared" si="1"/>
        <v>0</v>
      </c>
      <c r="F327" s="5"/>
      <c r="G327" s="5"/>
      <c r="H327" s="5">
        <f>IFERROR(__xludf.DUMMYFUNCTION("SUM(FILTER(E$2:E$1088,FIND(G327,D$2:D$1088)))"),4.2080344E7)</f>
        <v>42080344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" t="s">
        <v>206</v>
      </c>
      <c r="B328" s="5" t="str">
        <f t="shared" si="2"/>
        <v>/ldqc/jclb/pbb/wqdlv/hrghbhj/lcgv/</v>
      </c>
      <c r="C328" s="6" t="str">
        <f t="shared" si="3"/>
        <v>1443574</v>
      </c>
      <c r="D328" s="1" t="str">
        <f>IFERROR(__xludf.DUMMYFUNCTION("IF( ISBETWEEN(CODE(LEFT(A328,1)),CODE(""0""),CODE(""9"")), B328 &amp;A328,)"),"/ldqc/jclb/pbb/wqdlv/hrghbhj/lcgv/30459 mrzcdzd.gjt")</f>
        <v>/ldqc/jclb/pbb/wqdlv/hrghbhj/lcgv/30459 mrzcdzd.gjt</v>
      </c>
      <c r="E328" s="7">
        <f t="shared" si="1"/>
        <v>30459</v>
      </c>
      <c r="F328" s="5"/>
      <c r="G328" s="5"/>
      <c r="H328" s="5">
        <f>IFERROR(__xludf.DUMMYFUNCTION("SUM(FILTER(E$2:E$1088,FIND(G328,D$2:D$1088)))"),4.2080344E7)</f>
        <v>42080344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" t="s">
        <v>61</v>
      </c>
      <c r="B329" s="5" t="str">
        <f t="shared" si="2"/>
        <v>/ldqc/jclb/pbb/wqdlv/hrghbhj/lcgv/</v>
      </c>
      <c r="C329" s="6" t="str">
        <f t="shared" si="3"/>
        <v>1443574</v>
      </c>
      <c r="D329" s="1" t="str">
        <f>IFERROR(__xludf.DUMMYFUNCTION("IF( ISBETWEEN(CODE(LEFT(A329,1)),CODE(""0""),CODE(""9"")), B329 &amp;A329,)"),"")</f>
        <v/>
      </c>
      <c r="E329" s="7">
        <f t="shared" si="1"/>
        <v>0</v>
      </c>
      <c r="F329" s="5"/>
      <c r="G329" s="5"/>
      <c r="H329" s="5">
        <f>IFERROR(__xludf.DUMMYFUNCTION("SUM(FILTER(E$2:E$1088,FIND(G329,D$2:D$1088)))"),4.2080344E7)</f>
        <v>42080344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" t="s">
        <v>62</v>
      </c>
      <c r="B330" s="5" t="str">
        <f t="shared" si="2"/>
        <v>/ldqc/jclb/pbb/wqdlv/hrghbhj/lcgv/wqdlv/</v>
      </c>
      <c r="C330" s="6" t="str">
        <f t="shared" si="3"/>
        <v>14435745</v>
      </c>
      <c r="D330" s="1" t="str">
        <f>IFERROR(__xludf.DUMMYFUNCTION("IF( ISBETWEEN(CODE(LEFT(A330,1)),CODE(""0""),CODE(""9"")), B330 &amp;A330,)"),"")</f>
        <v/>
      </c>
      <c r="E330" s="7">
        <f t="shared" si="1"/>
        <v>0</v>
      </c>
      <c r="F330" s="5"/>
      <c r="G330" s="5"/>
      <c r="H330" s="5">
        <f>IFERROR(__xludf.DUMMYFUNCTION("SUM(FILTER(E$2:E$1088,FIND(G330,D$2:D$1088)))"),4.2080344E7)</f>
        <v>42080344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" t="s">
        <v>8</v>
      </c>
      <c r="B331" s="5" t="str">
        <f t="shared" si="2"/>
        <v>/ldqc/jclb/pbb/wqdlv/hrghbhj/lcgv/wqdlv/</v>
      </c>
      <c r="C331" s="6" t="str">
        <f t="shared" si="3"/>
        <v>14435745</v>
      </c>
      <c r="D331" s="1" t="str">
        <f>IFERROR(__xludf.DUMMYFUNCTION("IF( ISBETWEEN(CODE(LEFT(A331,1)),CODE(""0""),CODE(""9"")), B331 &amp;A331,)"),"")</f>
        <v/>
      </c>
      <c r="E331" s="7">
        <f t="shared" si="1"/>
        <v>0</v>
      </c>
      <c r="F331" s="5"/>
      <c r="G331" s="5"/>
      <c r="H331" s="5">
        <f>IFERROR(__xludf.DUMMYFUNCTION("SUM(FILTER(E$2:E$1088,FIND(G331,D$2:D$1088)))"),4.2080344E7)</f>
        <v>42080344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" t="s">
        <v>207</v>
      </c>
      <c r="B332" s="5" t="str">
        <f t="shared" si="2"/>
        <v>/ldqc/jclb/pbb/wqdlv/hrghbhj/lcgv/wqdlv/</v>
      </c>
      <c r="C332" s="6" t="str">
        <f t="shared" si="3"/>
        <v>14435745</v>
      </c>
      <c r="D332" s="1" t="str">
        <f>IFERROR(__xludf.DUMMYFUNCTION("IF( ISBETWEEN(CODE(LEFT(A332,1)),CODE(""0""),CODE(""9"")), B332 &amp;A332,)"),"/ldqc/jclb/pbb/wqdlv/hrghbhj/lcgv/wqdlv/78475 wdzw.drg")</f>
        <v>/ldqc/jclb/pbb/wqdlv/hrghbhj/lcgv/wqdlv/78475 wdzw.drg</v>
      </c>
      <c r="E332" s="7">
        <f t="shared" si="1"/>
        <v>78475</v>
      </c>
      <c r="F332" s="5"/>
      <c r="G332" s="5"/>
      <c r="H332" s="5">
        <f>IFERROR(__xludf.DUMMYFUNCTION("SUM(FILTER(E$2:E$1088,FIND(G332,D$2:D$1088)))"),4.2080344E7)</f>
        <v>42080344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" t="s">
        <v>18</v>
      </c>
      <c r="B333" s="5" t="str">
        <f t="shared" si="2"/>
        <v>/ldqc/jclb/pbb/wqdlv/hrghbhj/lcgv/</v>
      </c>
      <c r="C333" s="6" t="str">
        <f t="shared" si="3"/>
        <v>1443574</v>
      </c>
      <c r="D333" s="1" t="str">
        <f>IFERROR(__xludf.DUMMYFUNCTION("IF( ISBETWEEN(CODE(LEFT(A333,1)),CODE(""0""),CODE(""9"")), B333 &amp;A333,)"),"")</f>
        <v/>
      </c>
      <c r="E333" s="7">
        <f t="shared" si="1"/>
        <v>0</v>
      </c>
      <c r="F333" s="5"/>
      <c r="G333" s="5"/>
      <c r="H333" s="5">
        <f>IFERROR(__xludf.DUMMYFUNCTION("SUM(FILTER(E$2:E$1088,FIND(G333,D$2:D$1088)))"),4.2080344E7)</f>
        <v>42080344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" t="s">
        <v>18</v>
      </c>
      <c r="B334" s="5" t="str">
        <f t="shared" si="2"/>
        <v>/ldqc/jclb/pbb/wqdlv/hrghbhj/</v>
      </c>
      <c r="C334" s="6" t="str">
        <f t="shared" si="3"/>
        <v>144357</v>
      </c>
      <c r="D334" s="1" t="str">
        <f>IFERROR(__xludf.DUMMYFUNCTION("IF( ISBETWEEN(CODE(LEFT(A334,1)),CODE(""0""),CODE(""9"")), B334 &amp;A334,)"),"")</f>
        <v/>
      </c>
      <c r="E334" s="7">
        <f t="shared" si="1"/>
        <v>0</v>
      </c>
      <c r="F334" s="5"/>
      <c r="G334" s="5"/>
      <c r="H334" s="5">
        <f>IFERROR(__xludf.DUMMYFUNCTION("SUM(FILTER(E$2:E$1088,FIND(G334,D$2:D$1088)))"),4.2080344E7)</f>
        <v>42080344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" t="s">
        <v>208</v>
      </c>
      <c r="B335" s="5" t="str">
        <f t="shared" si="2"/>
        <v>/ldqc/jclb/pbb/wqdlv/hrghbhj/tsdjgt/</v>
      </c>
      <c r="C335" s="6" t="str">
        <f t="shared" si="3"/>
        <v>1443576</v>
      </c>
      <c r="D335" s="1" t="str">
        <f>IFERROR(__xludf.DUMMYFUNCTION("IF( ISBETWEEN(CODE(LEFT(A335,1)),CODE(""0""),CODE(""9"")), B335 &amp;A335,)"),"")</f>
        <v/>
      </c>
      <c r="E335" s="7">
        <f t="shared" si="1"/>
        <v>0</v>
      </c>
      <c r="F335" s="5"/>
      <c r="G335" s="5"/>
      <c r="H335" s="5">
        <f>IFERROR(__xludf.DUMMYFUNCTION("SUM(FILTER(E$2:E$1088,FIND(G335,D$2:D$1088)))"),4.2080344E7)</f>
        <v>42080344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" t="s">
        <v>8</v>
      </c>
      <c r="B336" s="5" t="str">
        <f t="shared" si="2"/>
        <v>/ldqc/jclb/pbb/wqdlv/hrghbhj/tsdjgt/</v>
      </c>
      <c r="C336" s="6" t="str">
        <f t="shared" si="3"/>
        <v>1443576</v>
      </c>
      <c r="D336" s="1" t="str">
        <f>IFERROR(__xludf.DUMMYFUNCTION("IF( ISBETWEEN(CODE(LEFT(A336,1)),CODE(""0""),CODE(""9"")), B336 &amp;A336,)"),"")</f>
        <v/>
      </c>
      <c r="E336" s="7">
        <f t="shared" si="1"/>
        <v>0</v>
      </c>
      <c r="F336" s="5"/>
      <c r="G336" s="5"/>
      <c r="H336" s="5">
        <f>IFERROR(__xludf.DUMMYFUNCTION("SUM(FILTER(E$2:E$1088,FIND(G336,D$2:D$1088)))"),4.2080344E7)</f>
        <v>42080344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" t="s">
        <v>209</v>
      </c>
      <c r="B337" s="5" t="str">
        <f t="shared" si="2"/>
        <v>/ldqc/jclb/pbb/wqdlv/hrghbhj/tsdjgt/</v>
      </c>
      <c r="C337" s="6" t="str">
        <f t="shared" si="3"/>
        <v>1443576</v>
      </c>
      <c r="D337" s="1" t="str">
        <f>IFERROR(__xludf.DUMMYFUNCTION("IF( ISBETWEEN(CODE(LEFT(A337,1)),CODE(""0""),CODE(""9"")), B337 &amp;A337,)"),"/ldqc/jclb/pbb/wqdlv/hrghbhj/tsdjgt/166330 jpfms")</f>
        <v>/ldqc/jclb/pbb/wqdlv/hrghbhj/tsdjgt/166330 jpfms</v>
      </c>
      <c r="E337" s="7">
        <f t="shared" si="1"/>
        <v>166330</v>
      </c>
      <c r="F337" s="5"/>
      <c r="G337" s="5"/>
      <c r="H337" s="5">
        <f>IFERROR(__xludf.DUMMYFUNCTION("SUM(FILTER(E$2:E$1088,FIND(G337,D$2:D$1088)))"),4.2080344E7)</f>
        <v>42080344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" t="s">
        <v>210</v>
      </c>
      <c r="B338" s="5" t="str">
        <f t="shared" si="2"/>
        <v>/ldqc/jclb/pbb/wqdlv/hrghbhj/tsdjgt/</v>
      </c>
      <c r="C338" s="6" t="str">
        <f t="shared" si="3"/>
        <v>1443576</v>
      </c>
      <c r="D338" s="1" t="str">
        <f>IFERROR(__xludf.DUMMYFUNCTION("IF( ISBETWEEN(CODE(LEFT(A338,1)),CODE(""0""),CODE(""9"")), B338 &amp;A338,)"),"/ldqc/jclb/pbb/wqdlv/hrghbhj/tsdjgt/16410 tjswm.bqv")</f>
        <v>/ldqc/jclb/pbb/wqdlv/hrghbhj/tsdjgt/16410 tjswm.bqv</v>
      </c>
      <c r="E338" s="7">
        <f t="shared" si="1"/>
        <v>16410</v>
      </c>
      <c r="F338" s="5"/>
      <c r="G338" s="5"/>
      <c r="H338" s="5">
        <f>IFERROR(__xludf.DUMMYFUNCTION("SUM(FILTER(E$2:E$1088,FIND(G338,D$2:D$1088)))"),4.2080344E7)</f>
        <v>42080344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" t="s">
        <v>18</v>
      </c>
      <c r="B339" s="5" t="str">
        <f t="shared" si="2"/>
        <v>/ldqc/jclb/pbb/wqdlv/hrghbhj/</v>
      </c>
      <c r="C339" s="6" t="str">
        <f t="shared" si="3"/>
        <v>144357</v>
      </c>
      <c r="D339" s="1" t="str">
        <f>IFERROR(__xludf.DUMMYFUNCTION("IF( ISBETWEEN(CODE(LEFT(A339,1)),CODE(""0""),CODE(""9"")), B339 &amp;A339,)"),"")</f>
        <v/>
      </c>
      <c r="E339" s="7">
        <f t="shared" si="1"/>
        <v>0</v>
      </c>
      <c r="F339" s="5"/>
      <c r="G339" s="5"/>
      <c r="H339" s="5">
        <f>IFERROR(__xludf.DUMMYFUNCTION("SUM(FILTER(E$2:E$1088,FIND(G339,D$2:D$1088)))"),4.2080344E7)</f>
        <v>42080344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" t="s">
        <v>211</v>
      </c>
      <c r="B340" s="5" t="str">
        <f t="shared" si="2"/>
        <v>/ldqc/jclb/pbb/wqdlv/hrghbhj/zfjjncvd/</v>
      </c>
      <c r="C340" s="6" t="str">
        <f t="shared" si="3"/>
        <v>1443578</v>
      </c>
      <c r="D340" s="1" t="str">
        <f>IFERROR(__xludf.DUMMYFUNCTION("IF( ISBETWEEN(CODE(LEFT(A340,1)),CODE(""0""),CODE(""9"")), B340 &amp;A340,)"),"")</f>
        <v/>
      </c>
      <c r="E340" s="7">
        <f t="shared" si="1"/>
        <v>0</v>
      </c>
      <c r="F340" s="5"/>
      <c r="G340" s="5"/>
      <c r="H340" s="5">
        <f>IFERROR(__xludf.DUMMYFUNCTION("SUM(FILTER(E$2:E$1088,FIND(G340,D$2:D$1088)))"),4.2080344E7)</f>
        <v>42080344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" t="s">
        <v>8</v>
      </c>
      <c r="B341" s="5" t="str">
        <f t="shared" si="2"/>
        <v>/ldqc/jclb/pbb/wqdlv/hrghbhj/zfjjncvd/</v>
      </c>
      <c r="C341" s="6" t="str">
        <f t="shared" si="3"/>
        <v>1443578</v>
      </c>
      <c r="D341" s="1" t="str">
        <f>IFERROR(__xludf.DUMMYFUNCTION("IF( ISBETWEEN(CODE(LEFT(A341,1)),CODE(""0""),CODE(""9"")), B341 &amp;A341,)"),"")</f>
        <v/>
      </c>
      <c r="E341" s="7">
        <f t="shared" si="1"/>
        <v>0</v>
      </c>
      <c r="F341" s="5"/>
      <c r="G341" s="5"/>
      <c r="H341" s="5">
        <f>IFERROR(__xludf.DUMMYFUNCTION("SUM(FILTER(E$2:E$1088,FIND(G341,D$2:D$1088)))"),4.2080344E7)</f>
        <v>42080344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" t="s">
        <v>212</v>
      </c>
      <c r="B342" s="5" t="str">
        <f t="shared" si="2"/>
        <v>/ldqc/jclb/pbb/wqdlv/hrghbhj/zfjjncvd/</v>
      </c>
      <c r="C342" s="6" t="str">
        <f t="shared" si="3"/>
        <v>1443578</v>
      </c>
      <c r="D342" s="1" t="str">
        <f>IFERROR(__xludf.DUMMYFUNCTION("IF( ISBETWEEN(CODE(LEFT(A342,1)),CODE(""0""),CODE(""9"")), B342 &amp;A342,)"),"/ldqc/jclb/pbb/wqdlv/hrghbhj/zfjjncvd/59841 mrqgpv.gsm")</f>
        <v>/ldqc/jclb/pbb/wqdlv/hrghbhj/zfjjncvd/59841 mrqgpv.gsm</v>
      </c>
      <c r="E342" s="7">
        <f t="shared" si="1"/>
        <v>59841</v>
      </c>
      <c r="F342" s="5"/>
      <c r="G342" s="5"/>
      <c r="H342" s="5">
        <f>IFERROR(__xludf.DUMMYFUNCTION("SUM(FILTER(E$2:E$1088,FIND(G342,D$2:D$1088)))"),4.2080344E7)</f>
        <v>42080344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" t="s">
        <v>18</v>
      </c>
      <c r="B343" s="5" t="str">
        <f t="shared" si="2"/>
        <v>/ldqc/jclb/pbb/wqdlv/hrghbhj/</v>
      </c>
      <c r="C343" s="6" t="str">
        <f t="shared" si="3"/>
        <v>144357</v>
      </c>
      <c r="D343" s="1" t="str">
        <f>IFERROR(__xludf.DUMMYFUNCTION("IF( ISBETWEEN(CODE(LEFT(A343,1)),CODE(""0""),CODE(""9"")), B343 &amp;A343,)"),"")</f>
        <v/>
      </c>
      <c r="E343" s="7">
        <f t="shared" si="1"/>
        <v>0</v>
      </c>
      <c r="F343" s="5"/>
      <c r="G343" s="5"/>
      <c r="H343" s="5">
        <f>IFERROR(__xludf.DUMMYFUNCTION("SUM(FILTER(E$2:E$1088,FIND(G343,D$2:D$1088)))"),4.2080344E7)</f>
        <v>42080344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" t="s">
        <v>18</v>
      </c>
      <c r="B344" s="5" t="str">
        <f t="shared" si="2"/>
        <v>/ldqc/jclb/pbb/wqdlv/</v>
      </c>
      <c r="C344" s="6" t="str">
        <f t="shared" si="3"/>
        <v>14435</v>
      </c>
      <c r="D344" s="1" t="str">
        <f>IFERROR(__xludf.DUMMYFUNCTION("IF( ISBETWEEN(CODE(LEFT(A344,1)),CODE(""0""),CODE(""9"")), B344 &amp;A344,)"),"")</f>
        <v/>
      </c>
      <c r="E344" s="7">
        <f t="shared" si="1"/>
        <v>0</v>
      </c>
      <c r="F344" s="5"/>
      <c r="G344" s="5"/>
      <c r="H344" s="5">
        <f>IFERROR(__xludf.DUMMYFUNCTION("SUM(FILTER(E$2:E$1088,FIND(G344,D$2:D$1088)))"),4.2080344E7)</f>
        <v>42080344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" t="s">
        <v>24</v>
      </c>
      <c r="B345" s="5" t="str">
        <f t="shared" si="2"/>
        <v>/ldqc/jclb/pbb/wqdlv/nmbfwc/</v>
      </c>
      <c r="C345" s="6" t="str">
        <f t="shared" si="3"/>
        <v>144356</v>
      </c>
      <c r="D345" s="1" t="str">
        <f>IFERROR(__xludf.DUMMYFUNCTION("IF( ISBETWEEN(CODE(LEFT(A345,1)),CODE(""0""),CODE(""9"")), B345 &amp;A345,)"),"")</f>
        <v/>
      </c>
      <c r="E345" s="7">
        <f t="shared" si="1"/>
        <v>0</v>
      </c>
      <c r="F345" s="5"/>
      <c r="G345" s="5"/>
      <c r="H345" s="5">
        <f>IFERROR(__xludf.DUMMYFUNCTION("SUM(FILTER(E$2:E$1088,FIND(G345,D$2:D$1088)))"),4.2080344E7)</f>
        <v>42080344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" t="s">
        <v>8</v>
      </c>
      <c r="B346" s="5" t="str">
        <f t="shared" si="2"/>
        <v>/ldqc/jclb/pbb/wqdlv/nmbfwc/</v>
      </c>
      <c r="C346" s="6" t="str">
        <f t="shared" si="3"/>
        <v>144356</v>
      </c>
      <c r="D346" s="1" t="str">
        <f>IFERROR(__xludf.DUMMYFUNCTION("IF( ISBETWEEN(CODE(LEFT(A346,1)),CODE(""0""),CODE(""9"")), B346 &amp;A346,)"),"")</f>
        <v/>
      </c>
      <c r="E346" s="7">
        <f t="shared" si="1"/>
        <v>0</v>
      </c>
      <c r="F346" s="5"/>
      <c r="G346" s="5"/>
      <c r="H346" s="5">
        <f>IFERROR(__xludf.DUMMYFUNCTION("SUM(FILTER(E$2:E$1088,FIND(G346,D$2:D$1088)))"),4.2080344E7)</f>
        <v>42080344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" t="s">
        <v>213</v>
      </c>
      <c r="B347" s="5" t="str">
        <f t="shared" si="2"/>
        <v>/ldqc/jclb/pbb/wqdlv/nmbfwc/</v>
      </c>
      <c r="C347" s="6" t="str">
        <f t="shared" si="3"/>
        <v>144356</v>
      </c>
      <c r="D347" s="1" t="str">
        <f>IFERROR(__xludf.DUMMYFUNCTION("IF( ISBETWEEN(CODE(LEFT(A347,1)),CODE(""0""),CODE(""9"")), B347 &amp;A347,)"),"")</f>
        <v/>
      </c>
      <c r="E347" s="7">
        <f t="shared" si="1"/>
        <v>0</v>
      </c>
      <c r="F347" s="5"/>
      <c r="G347" s="5"/>
      <c r="H347" s="5">
        <f>IFERROR(__xludf.DUMMYFUNCTION("SUM(FILTER(E$2:E$1088,FIND(G347,D$2:D$1088)))"),4.2080344E7)</f>
        <v>42080344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" t="s">
        <v>214</v>
      </c>
      <c r="B348" s="5" t="str">
        <f t="shared" si="2"/>
        <v>/ldqc/jclb/pbb/wqdlv/nmbfwc/</v>
      </c>
      <c r="C348" s="6" t="str">
        <f t="shared" si="3"/>
        <v>144356</v>
      </c>
      <c r="D348" s="1" t="str">
        <f>IFERROR(__xludf.DUMMYFUNCTION("IF( ISBETWEEN(CODE(LEFT(A348,1)),CODE(""0""),CODE(""9"")), B348 &amp;A348,)"),"/ldqc/jclb/pbb/wqdlv/nmbfwc/151403 mmjm")</f>
        <v>/ldqc/jclb/pbb/wqdlv/nmbfwc/151403 mmjm</v>
      </c>
      <c r="E348" s="7">
        <f t="shared" si="1"/>
        <v>151403</v>
      </c>
      <c r="F348" s="5"/>
      <c r="G348" s="5"/>
      <c r="H348" s="5">
        <f>IFERROR(__xludf.DUMMYFUNCTION("SUM(FILTER(E$2:E$1088,FIND(G348,D$2:D$1088)))"),4.2080344E7)</f>
        <v>42080344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" t="s">
        <v>215</v>
      </c>
      <c r="B349" s="5" t="str">
        <f t="shared" si="2"/>
        <v>/ldqc/jclb/pbb/wqdlv/nmbfwc/</v>
      </c>
      <c r="C349" s="6" t="str">
        <f t="shared" si="3"/>
        <v>144356</v>
      </c>
      <c r="D349" s="1" t="str">
        <f>IFERROR(__xludf.DUMMYFUNCTION("IF( ISBETWEEN(CODE(LEFT(A349,1)),CODE(""0""),CODE(""9"")), B349 &amp;A349,)"),"/ldqc/jclb/pbb/wqdlv/nmbfwc/240129 mmsb")</f>
        <v>/ldqc/jclb/pbb/wqdlv/nmbfwc/240129 mmsb</v>
      </c>
      <c r="E349" s="7">
        <f t="shared" si="1"/>
        <v>240129</v>
      </c>
      <c r="F349" s="5"/>
      <c r="G349" s="5"/>
      <c r="H349" s="5">
        <f>IFERROR(__xludf.DUMMYFUNCTION("SUM(FILTER(E$2:E$1088,FIND(G349,D$2:D$1088)))"),4.2080344E7)</f>
        <v>42080344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" t="s">
        <v>216</v>
      </c>
      <c r="B350" s="5" t="str">
        <f t="shared" si="2"/>
        <v>/ldqc/jclb/pbb/wqdlv/nmbfwc/</v>
      </c>
      <c r="C350" s="6" t="str">
        <f t="shared" si="3"/>
        <v>144356</v>
      </c>
      <c r="D350" s="1" t="str">
        <f>IFERROR(__xludf.DUMMYFUNCTION("IF( ISBETWEEN(CODE(LEFT(A350,1)),CODE(""0""),CODE(""9"")), B350 &amp;A350,)"),"/ldqc/jclb/pbb/wqdlv/nmbfwc/206021 nmbfwc.sds")</f>
        <v>/ldqc/jclb/pbb/wqdlv/nmbfwc/206021 nmbfwc.sds</v>
      </c>
      <c r="E350" s="7">
        <f t="shared" si="1"/>
        <v>206021</v>
      </c>
      <c r="F350" s="5"/>
      <c r="G350" s="5"/>
      <c r="H350" s="5">
        <f>IFERROR(__xludf.DUMMYFUNCTION("SUM(FILTER(E$2:E$1088,FIND(G350,D$2:D$1088)))"),4.2080344E7)</f>
        <v>42080344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" t="s">
        <v>217</v>
      </c>
      <c r="B351" s="5" t="str">
        <f t="shared" si="2"/>
        <v>/ldqc/jclb/pbb/wqdlv/nmbfwc/</v>
      </c>
      <c r="C351" s="6" t="str">
        <f t="shared" si="3"/>
        <v>144356</v>
      </c>
      <c r="D351" s="1" t="str">
        <f>IFERROR(__xludf.DUMMYFUNCTION("IF( ISBETWEEN(CODE(LEFT(A351,1)),CODE(""0""),CODE(""9"")), B351 &amp;A351,)"),"/ldqc/jclb/pbb/wqdlv/nmbfwc/84439 vpsgcl.gfh")</f>
        <v>/ldqc/jclb/pbb/wqdlv/nmbfwc/84439 vpsgcl.gfh</v>
      </c>
      <c r="E351" s="7">
        <f t="shared" si="1"/>
        <v>84439</v>
      </c>
      <c r="F351" s="5"/>
      <c r="G351" s="5"/>
      <c r="H351" s="5">
        <f>IFERROR(__xludf.DUMMYFUNCTION("SUM(FILTER(E$2:E$1088,FIND(G351,D$2:D$1088)))"),4.2080344E7)</f>
        <v>42080344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" t="s">
        <v>61</v>
      </c>
      <c r="B352" s="5" t="str">
        <f t="shared" si="2"/>
        <v>/ldqc/jclb/pbb/wqdlv/nmbfwc/</v>
      </c>
      <c r="C352" s="6" t="str">
        <f t="shared" si="3"/>
        <v>144356</v>
      </c>
      <c r="D352" s="1" t="str">
        <f>IFERROR(__xludf.DUMMYFUNCTION("IF( ISBETWEEN(CODE(LEFT(A352,1)),CODE(""0""),CODE(""9"")), B352 &amp;A352,)"),"")</f>
        <v/>
      </c>
      <c r="E352" s="7">
        <f t="shared" si="1"/>
        <v>0</v>
      </c>
      <c r="F352" s="5"/>
      <c r="G352" s="5"/>
      <c r="H352" s="5">
        <f>IFERROR(__xludf.DUMMYFUNCTION("SUM(FILTER(E$2:E$1088,FIND(G352,D$2:D$1088)))"),4.2080344E7)</f>
        <v>42080344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" t="s">
        <v>218</v>
      </c>
      <c r="B353" s="5" t="str">
        <f t="shared" si="2"/>
        <v>/ldqc/jclb/pbb/wqdlv/nmbfwc/</v>
      </c>
      <c r="C353" s="6" t="str">
        <f t="shared" si="3"/>
        <v>144356</v>
      </c>
      <c r="D353" s="1" t="str">
        <f>IFERROR(__xludf.DUMMYFUNCTION("IF( ISBETWEEN(CODE(LEFT(A353,1)),CODE(""0""),CODE(""9"")), B353 &amp;A353,)"),"")</f>
        <v/>
      </c>
      <c r="E353" s="7">
        <f t="shared" si="1"/>
        <v>0</v>
      </c>
      <c r="F353" s="5"/>
      <c r="G353" s="5"/>
      <c r="H353" s="5">
        <f>IFERROR(__xludf.DUMMYFUNCTION("SUM(FILTER(E$2:E$1088,FIND(G353,D$2:D$1088)))"),4.2080344E7)</f>
        <v>42080344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" t="s">
        <v>219</v>
      </c>
      <c r="B354" s="5" t="str">
        <f t="shared" si="2"/>
        <v>/ldqc/jclb/pbb/wqdlv/nmbfwc/jtn/</v>
      </c>
      <c r="C354" s="6" t="str">
        <f t="shared" si="3"/>
        <v>1443563</v>
      </c>
      <c r="D354" s="1" t="str">
        <f>IFERROR(__xludf.DUMMYFUNCTION("IF( ISBETWEEN(CODE(LEFT(A354,1)),CODE(""0""),CODE(""9"")), B354 &amp;A354,)"),"")</f>
        <v/>
      </c>
      <c r="E354" s="7">
        <f t="shared" si="1"/>
        <v>0</v>
      </c>
      <c r="F354" s="5"/>
      <c r="G354" s="5"/>
      <c r="H354" s="5">
        <f>IFERROR(__xludf.DUMMYFUNCTION("SUM(FILTER(E$2:E$1088,FIND(G354,D$2:D$1088)))"),4.2080344E7)</f>
        <v>42080344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" t="s">
        <v>8</v>
      </c>
      <c r="B355" s="5" t="str">
        <f t="shared" si="2"/>
        <v>/ldqc/jclb/pbb/wqdlv/nmbfwc/jtn/</v>
      </c>
      <c r="C355" s="6" t="str">
        <f t="shared" si="3"/>
        <v>1443563</v>
      </c>
      <c r="D355" s="1" t="str">
        <f>IFERROR(__xludf.DUMMYFUNCTION("IF( ISBETWEEN(CODE(LEFT(A355,1)),CODE(""0""),CODE(""9"")), B355 &amp;A355,)"),"")</f>
        <v/>
      </c>
      <c r="E355" s="7">
        <f t="shared" si="1"/>
        <v>0</v>
      </c>
      <c r="F355" s="5"/>
      <c r="G355" s="5"/>
      <c r="H355" s="5">
        <f>IFERROR(__xludf.DUMMYFUNCTION("SUM(FILTER(E$2:E$1088,FIND(G355,D$2:D$1088)))"),4.2080344E7)</f>
        <v>42080344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" t="s">
        <v>220</v>
      </c>
      <c r="B356" s="5" t="str">
        <f t="shared" si="2"/>
        <v>/ldqc/jclb/pbb/wqdlv/nmbfwc/jtn/</v>
      </c>
      <c r="C356" s="6" t="str">
        <f t="shared" si="3"/>
        <v>1443563</v>
      </c>
      <c r="D356" s="1" t="str">
        <f>IFERROR(__xludf.DUMMYFUNCTION("IF( ISBETWEEN(CODE(LEFT(A356,1)),CODE(""0""),CODE(""9"")), B356 &amp;A356,)"),"/ldqc/jclb/pbb/wqdlv/nmbfwc/jtn/23555 hmmt.gbb")</f>
        <v>/ldqc/jclb/pbb/wqdlv/nmbfwc/jtn/23555 hmmt.gbb</v>
      </c>
      <c r="E356" s="7">
        <f t="shared" si="1"/>
        <v>23555</v>
      </c>
      <c r="F356" s="5"/>
      <c r="G356" s="5"/>
      <c r="H356" s="5">
        <f>IFERROR(__xludf.DUMMYFUNCTION("SUM(FILTER(E$2:E$1088,FIND(G356,D$2:D$1088)))"),4.2080344E7)</f>
        <v>42080344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" t="s">
        <v>18</v>
      </c>
      <c r="B357" s="5" t="str">
        <f t="shared" si="2"/>
        <v>/ldqc/jclb/pbb/wqdlv/nmbfwc/</v>
      </c>
      <c r="C357" s="6" t="str">
        <f t="shared" si="3"/>
        <v>144356</v>
      </c>
      <c r="D357" s="1" t="str">
        <f>IFERROR(__xludf.DUMMYFUNCTION("IF( ISBETWEEN(CODE(LEFT(A357,1)),CODE(""0""),CODE(""9"")), B357 &amp;A357,)"),"")</f>
        <v/>
      </c>
      <c r="E357" s="7">
        <f t="shared" si="1"/>
        <v>0</v>
      </c>
      <c r="F357" s="5"/>
      <c r="G357" s="5"/>
      <c r="H357" s="5">
        <f>IFERROR(__xludf.DUMMYFUNCTION("SUM(FILTER(E$2:E$1088,FIND(G357,D$2:D$1088)))"),4.2080344E7)</f>
        <v>42080344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" t="s">
        <v>62</v>
      </c>
      <c r="B358" s="5" t="str">
        <f t="shared" si="2"/>
        <v>/ldqc/jclb/pbb/wqdlv/nmbfwc/wqdlv/</v>
      </c>
      <c r="C358" s="6" t="str">
        <f t="shared" si="3"/>
        <v>1443565</v>
      </c>
      <c r="D358" s="1" t="str">
        <f>IFERROR(__xludf.DUMMYFUNCTION("IF( ISBETWEEN(CODE(LEFT(A358,1)),CODE(""0""),CODE(""9"")), B358 &amp;A358,)"),"")</f>
        <v/>
      </c>
      <c r="E358" s="7">
        <f t="shared" si="1"/>
        <v>0</v>
      </c>
      <c r="F358" s="5"/>
      <c r="G358" s="5"/>
      <c r="H358" s="5">
        <f>IFERROR(__xludf.DUMMYFUNCTION("SUM(FILTER(E$2:E$1088,FIND(G358,D$2:D$1088)))"),4.2080344E7)</f>
        <v>42080344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" t="s">
        <v>8</v>
      </c>
      <c r="B359" s="5" t="str">
        <f t="shared" si="2"/>
        <v>/ldqc/jclb/pbb/wqdlv/nmbfwc/wqdlv/</v>
      </c>
      <c r="C359" s="6" t="str">
        <f t="shared" si="3"/>
        <v>1443565</v>
      </c>
      <c r="D359" s="1" t="str">
        <f>IFERROR(__xludf.DUMMYFUNCTION("IF( ISBETWEEN(CODE(LEFT(A359,1)),CODE(""0""),CODE(""9"")), B359 &amp;A359,)"),"")</f>
        <v/>
      </c>
      <c r="E359" s="7">
        <f t="shared" si="1"/>
        <v>0</v>
      </c>
      <c r="F359" s="5"/>
      <c r="G359" s="5"/>
      <c r="H359" s="5">
        <f>IFERROR(__xludf.DUMMYFUNCTION("SUM(FILTER(E$2:E$1088,FIND(G359,D$2:D$1088)))"),4.2080344E7)</f>
        <v>42080344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" t="s">
        <v>221</v>
      </c>
      <c r="B360" s="5" t="str">
        <f t="shared" si="2"/>
        <v>/ldqc/jclb/pbb/wqdlv/nmbfwc/wqdlv/</v>
      </c>
      <c r="C360" s="6" t="str">
        <f t="shared" si="3"/>
        <v>1443565</v>
      </c>
      <c r="D360" s="1" t="str">
        <f>IFERROR(__xludf.DUMMYFUNCTION("IF( ISBETWEEN(CODE(LEFT(A360,1)),CODE(""0""),CODE(""9"")), B360 &amp;A360,)"),"/ldqc/jclb/pbb/wqdlv/nmbfwc/wqdlv/69742 jppj.vvg")</f>
        <v>/ldqc/jclb/pbb/wqdlv/nmbfwc/wqdlv/69742 jppj.vvg</v>
      </c>
      <c r="E360" s="7">
        <f t="shared" si="1"/>
        <v>69742</v>
      </c>
      <c r="F360" s="5"/>
      <c r="G360" s="5"/>
      <c r="H360" s="5">
        <f>IFERROR(__xludf.DUMMYFUNCTION("SUM(FILTER(E$2:E$1088,FIND(G360,D$2:D$1088)))"),4.2080344E7)</f>
        <v>42080344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" t="s">
        <v>18</v>
      </c>
      <c r="B361" s="5" t="str">
        <f t="shared" si="2"/>
        <v>/ldqc/jclb/pbb/wqdlv/nmbfwc/</v>
      </c>
      <c r="C361" s="6" t="str">
        <f t="shared" si="3"/>
        <v>144356</v>
      </c>
      <c r="D361" s="1" t="str">
        <f>IFERROR(__xludf.DUMMYFUNCTION("IF( ISBETWEEN(CODE(LEFT(A361,1)),CODE(""0""),CODE(""9"")), B361 &amp;A361,)"),"")</f>
        <v/>
      </c>
      <c r="E361" s="7">
        <f t="shared" si="1"/>
        <v>0</v>
      </c>
      <c r="F361" s="5"/>
      <c r="G361" s="5"/>
      <c r="H361" s="5">
        <f>IFERROR(__xludf.DUMMYFUNCTION("SUM(FILTER(E$2:E$1088,FIND(G361,D$2:D$1088)))"),4.2080344E7)</f>
        <v>42080344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" t="s">
        <v>222</v>
      </c>
      <c r="B362" s="5" t="str">
        <f t="shared" si="2"/>
        <v>/ldqc/jclb/pbb/wqdlv/nmbfwc/zvnrwfhn/</v>
      </c>
      <c r="C362" s="6" t="str">
        <f t="shared" si="3"/>
        <v>1443568</v>
      </c>
      <c r="D362" s="1" t="str">
        <f>IFERROR(__xludf.DUMMYFUNCTION("IF( ISBETWEEN(CODE(LEFT(A362,1)),CODE(""0""),CODE(""9"")), B362 &amp;A362,)"),"")</f>
        <v/>
      </c>
      <c r="E362" s="7">
        <f t="shared" si="1"/>
        <v>0</v>
      </c>
      <c r="F362" s="5"/>
      <c r="G362" s="5"/>
      <c r="H362" s="5">
        <f>IFERROR(__xludf.DUMMYFUNCTION("SUM(FILTER(E$2:E$1088,FIND(G362,D$2:D$1088)))"),4.2080344E7)</f>
        <v>42080344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" t="s">
        <v>8</v>
      </c>
      <c r="B363" s="5" t="str">
        <f t="shared" si="2"/>
        <v>/ldqc/jclb/pbb/wqdlv/nmbfwc/zvnrwfhn/</v>
      </c>
      <c r="C363" s="6" t="str">
        <f t="shared" si="3"/>
        <v>1443568</v>
      </c>
      <c r="D363" s="1" t="str">
        <f>IFERROR(__xludf.DUMMYFUNCTION("IF( ISBETWEEN(CODE(LEFT(A363,1)),CODE(""0""),CODE(""9"")), B363 &amp;A363,)"),"")</f>
        <v/>
      </c>
      <c r="E363" s="7">
        <f t="shared" si="1"/>
        <v>0</v>
      </c>
      <c r="F363" s="5"/>
      <c r="G363" s="5"/>
      <c r="H363" s="5">
        <f>IFERROR(__xludf.DUMMYFUNCTION("SUM(FILTER(E$2:E$1088,FIND(G363,D$2:D$1088)))"),4.2080344E7)</f>
        <v>42080344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" t="s">
        <v>223</v>
      </c>
      <c r="B364" s="5" t="str">
        <f t="shared" si="2"/>
        <v>/ldqc/jclb/pbb/wqdlv/nmbfwc/zvnrwfhn/</v>
      </c>
      <c r="C364" s="6" t="str">
        <f t="shared" si="3"/>
        <v>1443568</v>
      </c>
      <c r="D364" s="1" t="str">
        <f>IFERROR(__xludf.DUMMYFUNCTION("IF( ISBETWEEN(CODE(LEFT(A364,1)),CODE(""0""),CODE(""9"")), B364 &amp;A364,)"),"/ldqc/jclb/pbb/wqdlv/nmbfwc/zvnrwfhn/242009 lcgv.bds")</f>
        <v>/ldqc/jclb/pbb/wqdlv/nmbfwc/zvnrwfhn/242009 lcgv.bds</v>
      </c>
      <c r="E364" s="7">
        <f t="shared" si="1"/>
        <v>242009</v>
      </c>
      <c r="F364" s="5"/>
      <c r="G364" s="5"/>
      <c r="H364" s="5">
        <f>IFERROR(__xludf.DUMMYFUNCTION("SUM(FILTER(E$2:E$1088,FIND(G364,D$2:D$1088)))"),4.2080344E7)</f>
        <v>42080344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" t="s">
        <v>18</v>
      </c>
      <c r="B365" s="5" t="str">
        <f t="shared" si="2"/>
        <v>/ldqc/jclb/pbb/wqdlv/nmbfwc/</v>
      </c>
      <c r="C365" s="6" t="str">
        <f t="shared" si="3"/>
        <v>144356</v>
      </c>
      <c r="D365" s="1" t="str">
        <f>IFERROR(__xludf.DUMMYFUNCTION("IF( ISBETWEEN(CODE(LEFT(A365,1)),CODE(""0""),CODE(""9"")), B365 &amp;A365,)"),"")</f>
        <v/>
      </c>
      <c r="E365" s="7">
        <f t="shared" si="1"/>
        <v>0</v>
      </c>
      <c r="F365" s="5"/>
      <c r="G365" s="5"/>
      <c r="H365" s="5">
        <f>IFERROR(__xludf.DUMMYFUNCTION("SUM(FILTER(E$2:E$1088,FIND(G365,D$2:D$1088)))"),4.2080344E7)</f>
        <v>42080344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" t="s">
        <v>18</v>
      </c>
      <c r="B366" s="5" t="str">
        <f t="shared" si="2"/>
        <v>/ldqc/jclb/pbb/wqdlv/</v>
      </c>
      <c r="C366" s="6" t="str">
        <f t="shared" si="3"/>
        <v>14435</v>
      </c>
      <c r="D366" s="1" t="str">
        <f>IFERROR(__xludf.DUMMYFUNCTION("IF( ISBETWEEN(CODE(LEFT(A366,1)),CODE(""0""),CODE(""9"")), B366 &amp;A366,)"),"")</f>
        <v/>
      </c>
      <c r="E366" s="7">
        <f t="shared" si="1"/>
        <v>0</v>
      </c>
      <c r="F366" s="5"/>
      <c r="G366" s="5"/>
      <c r="H366" s="5">
        <f>IFERROR(__xludf.DUMMYFUNCTION("SUM(FILTER(E$2:E$1088,FIND(G366,D$2:D$1088)))"),4.2080344E7)</f>
        <v>42080344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" t="s">
        <v>224</v>
      </c>
      <c r="B367" s="5" t="str">
        <f t="shared" si="2"/>
        <v>/ldqc/jclb/pbb/wqdlv/tgmqnq/</v>
      </c>
      <c r="C367" s="6" t="str">
        <f t="shared" si="3"/>
        <v>144356</v>
      </c>
      <c r="D367" s="1" t="str">
        <f>IFERROR(__xludf.DUMMYFUNCTION("IF( ISBETWEEN(CODE(LEFT(A367,1)),CODE(""0""),CODE(""9"")), B367 &amp;A367,)"),"")</f>
        <v/>
      </c>
      <c r="E367" s="7">
        <f t="shared" si="1"/>
        <v>0</v>
      </c>
      <c r="F367" s="5"/>
      <c r="G367" s="5"/>
      <c r="H367" s="5">
        <f>IFERROR(__xludf.DUMMYFUNCTION("SUM(FILTER(E$2:E$1088,FIND(G367,D$2:D$1088)))"),4.2080344E7)</f>
        <v>42080344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" t="s">
        <v>8</v>
      </c>
      <c r="B368" s="5" t="str">
        <f t="shared" si="2"/>
        <v>/ldqc/jclb/pbb/wqdlv/tgmqnq/</v>
      </c>
      <c r="C368" s="6" t="str">
        <f t="shared" si="3"/>
        <v>144356</v>
      </c>
      <c r="D368" s="1" t="str">
        <f>IFERROR(__xludf.DUMMYFUNCTION("IF( ISBETWEEN(CODE(LEFT(A368,1)),CODE(""0""),CODE(""9"")), B368 &amp;A368,)"),"")</f>
        <v/>
      </c>
      <c r="E368" s="7">
        <f t="shared" si="1"/>
        <v>0</v>
      </c>
      <c r="F368" s="5"/>
      <c r="G368" s="5"/>
      <c r="H368" s="5">
        <f>IFERROR(__xludf.DUMMYFUNCTION("SUM(FILTER(E$2:E$1088,FIND(G368,D$2:D$1088)))"),4.2080344E7)</f>
        <v>42080344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" t="s">
        <v>225</v>
      </c>
      <c r="B369" s="5" t="str">
        <f t="shared" si="2"/>
        <v>/ldqc/jclb/pbb/wqdlv/tgmqnq/</v>
      </c>
      <c r="C369" s="6" t="str">
        <f t="shared" si="3"/>
        <v>144356</v>
      </c>
      <c r="D369" s="1" t="str">
        <f>IFERROR(__xludf.DUMMYFUNCTION("IF( ISBETWEEN(CODE(LEFT(A369,1)),CODE(""0""),CODE(""9"")), B369 &amp;A369,)"),"/ldqc/jclb/pbb/wqdlv/tgmqnq/259985 bzqjt")</f>
        <v>/ldqc/jclb/pbb/wqdlv/tgmqnq/259985 bzqjt</v>
      </c>
      <c r="E369" s="7">
        <f t="shared" si="1"/>
        <v>259985</v>
      </c>
      <c r="F369" s="5"/>
      <c r="G369" s="5"/>
      <c r="H369" s="5">
        <f>IFERROR(__xludf.DUMMYFUNCTION("SUM(FILTER(E$2:E$1088,FIND(G369,D$2:D$1088)))"),4.2080344E7)</f>
        <v>42080344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" t="s">
        <v>226</v>
      </c>
      <c r="B370" s="5" t="str">
        <f t="shared" si="2"/>
        <v>/ldqc/jclb/pbb/wqdlv/tgmqnq/</v>
      </c>
      <c r="C370" s="6" t="str">
        <f t="shared" si="3"/>
        <v>144356</v>
      </c>
      <c r="D370" s="1" t="str">
        <f>IFERROR(__xludf.DUMMYFUNCTION("IF( ISBETWEEN(CODE(LEFT(A370,1)),CODE(""0""),CODE(""9"")), B370 &amp;A370,)"),"/ldqc/jclb/pbb/wqdlv/tgmqnq/46410 flsm.szr")</f>
        <v>/ldqc/jclb/pbb/wqdlv/tgmqnq/46410 flsm.szr</v>
      </c>
      <c r="E370" s="7">
        <f t="shared" si="1"/>
        <v>46410</v>
      </c>
      <c r="F370" s="5"/>
      <c r="G370" s="5"/>
      <c r="H370" s="5">
        <f>IFERROR(__xludf.DUMMYFUNCTION("SUM(FILTER(E$2:E$1088,FIND(G370,D$2:D$1088)))"),4.2080344E7)</f>
        <v>42080344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" t="s">
        <v>12</v>
      </c>
      <c r="B371" s="5" t="str">
        <f t="shared" si="2"/>
        <v>/ldqc/jclb/pbb/wqdlv/tgmqnq/</v>
      </c>
      <c r="C371" s="6" t="str">
        <f t="shared" si="3"/>
        <v>144356</v>
      </c>
      <c r="D371" s="1" t="str">
        <f>IFERROR(__xludf.DUMMYFUNCTION("IF( ISBETWEEN(CODE(LEFT(A371,1)),CODE(""0""),CODE(""9"")), B371 &amp;A371,)"),"")</f>
        <v/>
      </c>
      <c r="E371" s="7">
        <f t="shared" si="1"/>
        <v>0</v>
      </c>
      <c r="F371" s="5"/>
      <c r="G371" s="5"/>
      <c r="H371" s="5">
        <f>IFERROR(__xludf.DUMMYFUNCTION("SUM(FILTER(E$2:E$1088,FIND(G371,D$2:D$1088)))"),4.2080344E7)</f>
        <v>42080344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" t="s">
        <v>227</v>
      </c>
      <c r="B372" s="5" t="str">
        <f t="shared" si="2"/>
        <v>/ldqc/jclb/pbb/wqdlv/tgmqnq/</v>
      </c>
      <c r="C372" s="6" t="str">
        <f t="shared" si="3"/>
        <v>144356</v>
      </c>
      <c r="D372" s="1" t="str">
        <f>IFERROR(__xludf.DUMMYFUNCTION("IF( ISBETWEEN(CODE(LEFT(A372,1)),CODE(""0""),CODE(""9"")), B372 &amp;A372,)"),"/ldqc/jclb/pbb/wqdlv/tgmqnq/89561 npfmc.vqs")</f>
        <v>/ldqc/jclb/pbb/wqdlv/tgmqnq/89561 npfmc.vqs</v>
      </c>
      <c r="E372" s="7">
        <f t="shared" si="1"/>
        <v>89561</v>
      </c>
      <c r="F372" s="5"/>
      <c r="G372" s="5"/>
      <c r="H372" s="5">
        <f>IFERROR(__xludf.DUMMYFUNCTION("SUM(FILTER(E$2:E$1088,FIND(G372,D$2:D$1088)))"),4.2080344E7)</f>
        <v>42080344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" t="s">
        <v>228</v>
      </c>
      <c r="B373" s="5" t="str">
        <f t="shared" si="2"/>
        <v>/ldqc/jclb/pbb/wqdlv/tgmqnq/</v>
      </c>
      <c r="C373" s="6" t="str">
        <f t="shared" si="3"/>
        <v>144356</v>
      </c>
      <c r="D373" s="1" t="str">
        <f>IFERROR(__xludf.DUMMYFUNCTION("IF( ISBETWEEN(CODE(LEFT(A373,1)),CODE(""0""),CODE(""9"")), B373 &amp;A373,)"),"/ldqc/jclb/pbb/wqdlv/tgmqnq/17503 vpsgcl.gfh")</f>
        <v>/ldqc/jclb/pbb/wqdlv/tgmqnq/17503 vpsgcl.gfh</v>
      </c>
      <c r="E373" s="7">
        <f t="shared" si="1"/>
        <v>17503</v>
      </c>
      <c r="F373" s="5"/>
      <c r="G373" s="5"/>
      <c r="H373" s="5">
        <f>IFERROR(__xludf.DUMMYFUNCTION("SUM(FILTER(E$2:E$1088,FIND(G373,D$2:D$1088)))"),4.2080344E7)</f>
        <v>42080344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" t="s">
        <v>229</v>
      </c>
      <c r="B374" s="5" t="str">
        <f t="shared" si="2"/>
        <v>/ldqc/jclb/pbb/wqdlv/tgmqnq/</v>
      </c>
      <c r="C374" s="6" t="str">
        <f t="shared" si="3"/>
        <v>144356</v>
      </c>
      <c r="D374" s="1" t="str">
        <f>IFERROR(__xludf.DUMMYFUNCTION("IF( ISBETWEEN(CODE(LEFT(A374,1)),CODE(""0""),CODE(""9"")), B374 &amp;A374,)"),"/ldqc/jclb/pbb/wqdlv/tgmqnq/73719 wqdlv.gjn")</f>
        <v>/ldqc/jclb/pbb/wqdlv/tgmqnq/73719 wqdlv.gjn</v>
      </c>
      <c r="E374" s="7">
        <f t="shared" si="1"/>
        <v>73719</v>
      </c>
      <c r="F374" s="5"/>
      <c r="G374" s="5"/>
      <c r="H374" s="5">
        <f>IFERROR(__xludf.DUMMYFUNCTION("SUM(FILTER(E$2:E$1088,FIND(G374,D$2:D$1088)))"),4.2080344E7)</f>
        <v>42080344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" t="s">
        <v>30</v>
      </c>
      <c r="B375" s="5" t="str">
        <f t="shared" si="2"/>
        <v>/ldqc/jclb/pbb/wqdlv/tgmqnq/lcgv/</v>
      </c>
      <c r="C375" s="6" t="str">
        <f t="shared" si="3"/>
        <v>1443564</v>
      </c>
      <c r="D375" s="1" t="str">
        <f>IFERROR(__xludf.DUMMYFUNCTION("IF( ISBETWEEN(CODE(LEFT(A375,1)),CODE(""0""),CODE(""9"")), B375 &amp;A375,)"),"")</f>
        <v/>
      </c>
      <c r="E375" s="7">
        <f t="shared" si="1"/>
        <v>0</v>
      </c>
      <c r="F375" s="5"/>
      <c r="G375" s="5"/>
      <c r="H375" s="5">
        <f>IFERROR(__xludf.DUMMYFUNCTION("SUM(FILTER(E$2:E$1088,FIND(G375,D$2:D$1088)))"),4.2080344E7)</f>
        <v>42080344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" t="s">
        <v>8</v>
      </c>
      <c r="B376" s="5" t="str">
        <f t="shared" si="2"/>
        <v>/ldqc/jclb/pbb/wqdlv/tgmqnq/lcgv/</v>
      </c>
      <c r="C376" s="6" t="str">
        <f t="shared" si="3"/>
        <v>1443564</v>
      </c>
      <c r="D376" s="1" t="str">
        <f>IFERROR(__xludf.DUMMYFUNCTION("IF( ISBETWEEN(CODE(LEFT(A376,1)),CODE(""0""),CODE(""9"")), B376 &amp;A376,)"),"")</f>
        <v/>
      </c>
      <c r="E376" s="7">
        <f t="shared" si="1"/>
        <v>0</v>
      </c>
      <c r="F376" s="5"/>
      <c r="G376" s="5"/>
      <c r="H376" s="5">
        <f>IFERROR(__xludf.DUMMYFUNCTION("SUM(FILTER(E$2:E$1088,FIND(G376,D$2:D$1088)))"),4.2080344E7)</f>
        <v>42080344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" t="s">
        <v>230</v>
      </c>
      <c r="B377" s="5" t="str">
        <f t="shared" si="2"/>
        <v>/ldqc/jclb/pbb/wqdlv/tgmqnq/lcgv/</v>
      </c>
      <c r="C377" s="6" t="str">
        <f t="shared" si="3"/>
        <v>1443564</v>
      </c>
      <c r="D377" s="1" t="str">
        <f>IFERROR(__xludf.DUMMYFUNCTION("IF( ISBETWEEN(CODE(LEFT(A377,1)),CODE(""0""),CODE(""9"")), B377 &amp;A377,)"),"")</f>
        <v/>
      </c>
      <c r="E377" s="7">
        <f t="shared" si="1"/>
        <v>0</v>
      </c>
      <c r="F377" s="5"/>
      <c r="G377" s="5"/>
      <c r="H377" s="5">
        <f>IFERROR(__xludf.DUMMYFUNCTION("SUM(FILTER(E$2:E$1088,FIND(G377,D$2:D$1088)))"),4.2080344E7)</f>
        <v>42080344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" t="s">
        <v>231</v>
      </c>
      <c r="B378" s="5" t="str">
        <f t="shared" si="2"/>
        <v>/ldqc/jclb/pbb/wqdlv/tgmqnq/lcgv/</v>
      </c>
      <c r="C378" s="6" t="str">
        <f t="shared" si="3"/>
        <v>1443564</v>
      </c>
      <c r="D378" s="1" t="str">
        <f>IFERROR(__xludf.DUMMYFUNCTION("IF( ISBETWEEN(CODE(LEFT(A378,1)),CODE(""0""),CODE(""9"")), B378 &amp;A378,)"),"/ldqc/jclb/pbb/wqdlv/tgmqnq/lcgv/177553 ffvzsgz")</f>
        <v>/ldqc/jclb/pbb/wqdlv/tgmqnq/lcgv/177553 ffvzsgz</v>
      </c>
      <c r="E378" s="7">
        <f t="shared" si="1"/>
        <v>177553</v>
      </c>
      <c r="F378" s="5"/>
      <c r="G378" s="5"/>
      <c r="H378" s="5">
        <f>IFERROR(__xludf.DUMMYFUNCTION("SUM(FILTER(E$2:E$1088,FIND(G378,D$2:D$1088)))"),4.2080344E7)</f>
        <v>42080344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" t="s">
        <v>232</v>
      </c>
      <c r="B379" s="5" t="str">
        <f t="shared" si="2"/>
        <v>/ldqc/jclb/pbb/wqdlv/tgmqnq/lcgv/</v>
      </c>
      <c r="C379" s="6" t="str">
        <f t="shared" si="3"/>
        <v>1443564</v>
      </c>
      <c r="D379" s="1" t="str">
        <f>IFERROR(__xludf.DUMMYFUNCTION("IF( ISBETWEEN(CODE(LEFT(A379,1)),CODE(""0""),CODE(""9"")), B379 &amp;A379,)"),"")</f>
        <v/>
      </c>
      <c r="E379" s="7">
        <f t="shared" si="1"/>
        <v>0</v>
      </c>
      <c r="F379" s="5"/>
      <c r="G379" s="5"/>
      <c r="H379" s="5">
        <f>IFERROR(__xludf.DUMMYFUNCTION("SUM(FILTER(E$2:E$1088,FIND(G379,D$2:D$1088)))"),4.2080344E7)</f>
        <v>42080344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" t="s">
        <v>233</v>
      </c>
      <c r="B380" s="5" t="str">
        <f t="shared" si="2"/>
        <v>/ldqc/jclb/pbb/wqdlv/tgmqnq/lcgv/</v>
      </c>
      <c r="C380" s="6" t="str">
        <f t="shared" si="3"/>
        <v>1443564</v>
      </c>
      <c r="D380" s="1" t="str">
        <f>IFERROR(__xludf.DUMMYFUNCTION("IF( ISBETWEEN(CODE(LEFT(A380,1)),CODE(""0""),CODE(""9"")), B380 &amp;A380,)"),"/ldqc/jclb/pbb/wqdlv/tgmqnq/lcgv/216443 mrzcdzd.gjt")</f>
        <v>/ldqc/jclb/pbb/wqdlv/tgmqnq/lcgv/216443 mrzcdzd.gjt</v>
      </c>
      <c r="E380" s="7">
        <f t="shared" si="1"/>
        <v>216443</v>
      </c>
      <c r="F380" s="5"/>
      <c r="G380" s="5"/>
      <c r="H380" s="5">
        <f>IFERROR(__xludf.DUMMYFUNCTION("SUM(FILTER(E$2:E$1088,FIND(G380,D$2:D$1088)))"),4.2080344E7)</f>
        <v>42080344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" t="s">
        <v>234</v>
      </c>
      <c r="B381" s="5" t="str">
        <f t="shared" si="2"/>
        <v>/ldqc/jclb/pbb/wqdlv/tgmqnq/lcgv/</v>
      </c>
      <c r="C381" s="6" t="str">
        <f t="shared" si="3"/>
        <v>1443564</v>
      </c>
      <c r="D381" s="1" t="str">
        <f>IFERROR(__xludf.DUMMYFUNCTION("IF( ISBETWEEN(CODE(LEFT(A381,1)),CODE(""0""),CODE(""9"")), B381 &amp;A381,)"),"/ldqc/jclb/pbb/wqdlv/tgmqnq/lcgv/255381 nmbfwc")</f>
        <v>/ldqc/jclb/pbb/wqdlv/tgmqnq/lcgv/255381 nmbfwc</v>
      </c>
      <c r="E381" s="7">
        <f t="shared" si="1"/>
        <v>255381</v>
      </c>
      <c r="F381" s="5"/>
      <c r="G381" s="5"/>
      <c r="H381" s="5">
        <f>IFERROR(__xludf.DUMMYFUNCTION("SUM(FILTER(E$2:E$1088,FIND(G381,D$2:D$1088)))"),4.2080344E7)</f>
        <v>42080344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" t="s">
        <v>235</v>
      </c>
      <c r="B382" s="5" t="str">
        <f t="shared" si="2"/>
        <v>/ldqc/jclb/pbb/wqdlv/tgmqnq/lcgv/</v>
      </c>
      <c r="C382" s="6" t="str">
        <f t="shared" si="3"/>
        <v>1443564</v>
      </c>
      <c r="D382" s="1" t="str">
        <f>IFERROR(__xludf.DUMMYFUNCTION("IF( ISBETWEEN(CODE(LEFT(A382,1)),CODE(""0""),CODE(""9"")), B382 &amp;A382,)"),"")</f>
        <v/>
      </c>
      <c r="E382" s="7">
        <f t="shared" si="1"/>
        <v>0</v>
      </c>
      <c r="F382" s="5"/>
      <c r="G382" s="5"/>
      <c r="H382" s="5">
        <f>IFERROR(__xludf.DUMMYFUNCTION("SUM(FILTER(E$2:E$1088,FIND(G382,D$2:D$1088)))"),4.2080344E7)</f>
        <v>42080344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" t="s">
        <v>236</v>
      </c>
      <c r="B383" s="5" t="str">
        <f t="shared" si="2"/>
        <v>/ldqc/jclb/pbb/wqdlv/tgmqnq/lcgv/</v>
      </c>
      <c r="C383" s="6" t="str">
        <f t="shared" si="3"/>
        <v>1443564</v>
      </c>
      <c r="D383" s="1" t="str">
        <f>IFERROR(__xludf.DUMMYFUNCTION("IF( ISBETWEEN(CODE(LEFT(A383,1)),CODE(""0""),CODE(""9"")), B383 &amp;A383,)"),"/ldqc/jclb/pbb/wqdlv/tgmqnq/lcgv/84061 zmflq.vlw")</f>
        <v>/ldqc/jclb/pbb/wqdlv/tgmqnq/lcgv/84061 zmflq.vlw</v>
      </c>
      <c r="E383" s="7">
        <f t="shared" si="1"/>
        <v>84061</v>
      </c>
      <c r="F383" s="5"/>
      <c r="G383" s="5"/>
      <c r="H383" s="5">
        <f>IFERROR(__xludf.DUMMYFUNCTION("SUM(FILTER(E$2:E$1088,FIND(G383,D$2:D$1088)))"),4.2080344E7)</f>
        <v>42080344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" t="s">
        <v>237</v>
      </c>
      <c r="B384" s="5" t="str">
        <f t="shared" si="2"/>
        <v>/ldqc/jclb/pbb/wqdlv/tgmqnq/lcgv/dzfglmz/</v>
      </c>
      <c r="C384" s="6" t="str">
        <f t="shared" si="3"/>
        <v>14435647</v>
      </c>
      <c r="D384" s="1" t="str">
        <f>IFERROR(__xludf.DUMMYFUNCTION("IF( ISBETWEEN(CODE(LEFT(A384,1)),CODE(""0""),CODE(""9"")), B384 &amp;A384,)"),"")</f>
        <v/>
      </c>
      <c r="E384" s="7">
        <f t="shared" si="1"/>
        <v>0</v>
      </c>
      <c r="F384" s="5"/>
      <c r="G384" s="5"/>
      <c r="H384" s="5">
        <f>IFERROR(__xludf.DUMMYFUNCTION("SUM(FILTER(E$2:E$1088,FIND(G384,D$2:D$1088)))"),4.2080344E7)</f>
        <v>42080344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" t="s">
        <v>8</v>
      </c>
      <c r="B385" s="5" t="str">
        <f t="shared" si="2"/>
        <v>/ldqc/jclb/pbb/wqdlv/tgmqnq/lcgv/dzfglmz/</v>
      </c>
      <c r="C385" s="6" t="str">
        <f t="shared" si="3"/>
        <v>14435647</v>
      </c>
      <c r="D385" s="1" t="str">
        <f>IFERROR(__xludf.DUMMYFUNCTION("IF( ISBETWEEN(CODE(LEFT(A385,1)),CODE(""0""),CODE(""9"")), B385 &amp;A385,)"),"")</f>
        <v/>
      </c>
      <c r="E385" s="7">
        <f t="shared" si="1"/>
        <v>0</v>
      </c>
      <c r="F385" s="5"/>
      <c r="G385" s="5"/>
      <c r="H385" s="5">
        <f>IFERROR(__xludf.DUMMYFUNCTION("SUM(FILTER(E$2:E$1088,FIND(G385,D$2:D$1088)))"),4.2080344E7)</f>
        <v>42080344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" t="s">
        <v>238</v>
      </c>
      <c r="B386" s="5" t="str">
        <f t="shared" si="2"/>
        <v>/ldqc/jclb/pbb/wqdlv/tgmqnq/lcgv/dzfglmz/</v>
      </c>
      <c r="C386" s="6" t="str">
        <f t="shared" si="3"/>
        <v>14435647</v>
      </c>
      <c r="D386" s="1" t="str">
        <f>IFERROR(__xludf.DUMMYFUNCTION("IF( ISBETWEEN(CODE(LEFT(A386,1)),CODE(""0""),CODE(""9"")), B386 &amp;A386,)"),"/ldqc/jclb/pbb/wqdlv/tgmqnq/lcgv/dzfglmz/220883 dqbcfgfd")</f>
        <v>/ldqc/jclb/pbb/wqdlv/tgmqnq/lcgv/dzfglmz/220883 dqbcfgfd</v>
      </c>
      <c r="E386" s="7">
        <f t="shared" si="1"/>
        <v>220883</v>
      </c>
      <c r="F386" s="5"/>
      <c r="G386" s="5"/>
      <c r="H386" s="5">
        <f>IFERROR(__xludf.DUMMYFUNCTION("SUM(FILTER(E$2:E$1088,FIND(G386,D$2:D$1088)))"),4.2080344E7)</f>
        <v>42080344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" t="s">
        <v>18</v>
      </c>
      <c r="B387" s="5" t="str">
        <f t="shared" si="2"/>
        <v>/ldqc/jclb/pbb/wqdlv/tgmqnq/lcgv/</v>
      </c>
      <c r="C387" s="6" t="str">
        <f t="shared" si="3"/>
        <v>1443564</v>
      </c>
      <c r="D387" s="1" t="str">
        <f>IFERROR(__xludf.DUMMYFUNCTION("IF( ISBETWEEN(CODE(LEFT(A387,1)),CODE(""0""),CODE(""9"")), B387 &amp;A387,)"),"")</f>
        <v/>
      </c>
      <c r="E387" s="7">
        <f t="shared" si="1"/>
        <v>0</v>
      </c>
      <c r="F387" s="5"/>
      <c r="G387" s="5"/>
      <c r="H387" s="5">
        <f>IFERROR(__xludf.DUMMYFUNCTION("SUM(FILTER(E$2:E$1088,FIND(G387,D$2:D$1088)))"),4.2080344E7)</f>
        <v>42080344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" t="s">
        <v>239</v>
      </c>
      <c r="B388" s="5" t="str">
        <f t="shared" si="2"/>
        <v>/ldqc/jclb/pbb/wqdlv/tgmqnq/lcgv/ljt/</v>
      </c>
      <c r="C388" s="6" t="str">
        <f t="shared" si="3"/>
        <v>14435643</v>
      </c>
      <c r="D388" s="1" t="str">
        <f>IFERROR(__xludf.DUMMYFUNCTION("IF( ISBETWEEN(CODE(LEFT(A388,1)),CODE(""0""),CODE(""9"")), B388 &amp;A388,)"),"")</f>
        <v/>
      </c>
      <c r="E388" s="7">
        <f t="shared" si="1"/>
        <v>0</v>
      </c>
      <c r="F388" s="5"/>
      <c r="G388" s="5"/>
      <c r="H388" s="5">
        <f>IFERROR(__xludf.DUMMYFUNCTION("SUM(FILTER(E$2:E$1088,FIND(G388,D$2:D$1088)))"),4.2080344E7)</f>
        <v>42080344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" t="s">
        <v>8</v>
      </c>
      <c r="B389" s="5" t="str">
        <f t="shared" si="2"/>
        <v>/ldqc/jclb/pbb/wqdlv/tgmqnq/lcgv/ljt/</v>
      </c>
      <c r="C389" s="6" t="str">
        <f t="shared" si="3"/>
        <v>14435643</v>
      </c>
      <c r="D389" s="1" t="str">
        <f>IFERROR(__xludf.DUMMYFUNCTION("IF( ISBETWEEN(CODE(LEFT(A389,1)),CODE(""0""),CODE(""9"")), B389 &amp;A389,)"),"")</f>
        <v/>
      </c>
      <c r="E389" s="7">
        <f t="shared" si="1"/>
        <v>0</v>
      </c>
      <c r="F389" s="5"/>
      <c r="G389" s="5"/>
      <c r="H389" s="5">
        <f>IFERROR(__xludf.DUMMYFUNCTION("SUM(FILTER(E$2:E$1088,FIND(G389,D$2:D$1088)))"),4.2080344E7)</f>
        <v>42080344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" t="s">
        <v>240</v>
      </c>
      <c r="B390" s="5" t="str">
        <f t="shared" si="2"/>
        <v>/ldqc/jclb/pbb/wqdlv/tgmqnq/lcgv/ljt/</v>
      </c>
      <c r="C390" s="6" t="str">
        <f t="shared" si="3"/>
        <v>14435643</v>
      </c>
      <c r="D390" s="1" t="str">
        <f>IFERROR(__xludf.DUMMYFUNCTION("IF( ISBETWEEN(CODE(LEFT(A390,1)),CODE(""0""),CODE(""9"")), B390 &amp;A390,)"),"/ldqc/jclb/pbb/wqdlv/tgmqnq/lcgv/ljt/11842 rfzrwc.hpn")</f>
        <v>/ldqc/jclb/pbb/wqdlv/tgmqnq/lcgv/ljt/11842 rfzrwc.hpn</v>
      </c>
      <c r="E390" s="7">
        <f t="shared" si="1"/>
        <v>11842</v>
      </c>
      <c r="F390" s="5"/>
      <c r="G390" s="5"/>
      <c r="H390" s="5">
        <f>IFERROR(__xludf.DUMMYFUNCTION("SUM(FILTER(E$2:E$1088,FIND(G390,D$2:D$1088)))"),4.2080344E7)</f>
        <v>42080344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" t="s">
        <v>18</v>
      </c>
      <c r="B391" s="5" t="str">
        <f t="shared" si="2"/>
        <v>/ldqc/jclb/pbb/wqdlv/tgmqnq/lcgv/</v>
      </c>
      <c r="C391" s="6" t="str">
        <f t="shared" si="3"/>
        <v>1443564</v>
      </c>
      <c r="D391" s="1" t="str">
        <f>IFERROR(__xludf.DUMMYFUNCTION("IF( ISBETWEEN(CODE(LEFT(A391,1)),CODE(""0""),CODE(""9"")), B391 &amp;A391,)"),"")</f>
        <v/>
      </c>
      <c r="E391" s="7">
        <f t="shared" si="1"/>
        <v>0</v>
      </c>
      <c r="F391" s="5"/>
      <c r="G391" s="5"/>
      <c r="H391" s="5">
        <f>IFERROR(__xludf.DUMMYFUNCTION("SUM(FILTER(E$2:E$1088,FIND(G391,D$2:D$1088)))"),4.2080344E7)</f>
        <v>42080344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" t="s">
        <v>241</v>
      </c>
      <c r="B392" s="5" t="str">
        <f t="shared" si="2"/>
        <v>/ldqc/jclb/pbb/wqdlv/tgmqnq/lcgv/rplqnt/</v>
      </c>
      <c r="C392" s="6" t="str">
        <f t="shared" si="3"/>
        <v>14435646</v>
      </c>
      <c r="D392" s="1" t="str">
        <f>IFERROR(__xludf.DUMMYFUNCTION("IF( ISBETWEEN(CODE(LEFT(A392,1)),CODE(""0""),CODE(""9"")), B392 &amp;A392,)"),"")</f>
        <v/>
      </c>
      <c r="E392" s="7">
        <f t="shared" si="1"/>
        <v>0</v>
      </c>
      <c r="F392" s="5"/>
      <c r="G392" s="5"/>
      <c r="H392" s="5">
        <f>IFERROR(__xludf.DUMMYFUNCTION("SUM(FILTER(E$2:E$1088,FIND(G392,D$2:D$1088)))"),4.2080344E7)</f>
        <v>42080344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" t="s">
        <v>8</v>
      </c>
      <c r="B393" s="5" t="str">
        <f t="shared" si="2"/>
        <v>/ldqc/jclb/pbb/wqdlv/tgmqnq/lcgv/rplqnt/</v>
      </c>
      <c r="C393" s="6" t="str">
        <f t="shared" si="3"/>
        <v>14435646</v>
      </c>
      <c r="D393" s="1" t="str">
        <f>IFERROR(__xludf.DUMMYFUNCTION("IF( ISBETWEEN(CODE(LEFT(A393,1)),CODE(""0""),CODE(""9"")), B393 &amp;A393,)"),"")</f>
        <v/>
      </c>
      <c r="E393" s="7">
        <f t="shared" si="1"/>
        <v>0</v>
      </c>
      <c r="F393" s="5"/>
      <c r="G393" s="5"/>
      <c r="H393" s="5">
        <f>IFERROR(__xludf.DUMMYFUNCTION("SUM(FILTER(E$2:E$1088,FIND(G393,D$2:D$1088)))"),4.2080344E7)</f>
        <v>42080344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" t="s">
        <v>242</v>
      </c>
      <c r="B394" s="5" t="str">
        <f t="shared" si="2"/>
        <v>/ldqc/jclb/pbb/wqdlv/tgmqnq/lcgv/rplqnt/</v>
      </c>
      <c r="C394" s="6" t="str">
        <f t="shared" si="3"/>
        <v>14435646</v>
      </c>
      <c r="D394" s="1" t="str">
        <f>IFERROR(__xludf.DUMMYFUNCTION("IF( ISBETWEEN(CODE(LEFT(A394,1)),CODE(""0""),CODE(""9"")), B394 &amp;A394,)"),"/ldqc/jclb/pbb/wqdlv/tgmqnq/lcgv/rplqnt/119893 lszmvzst.zng")</f>
        <v>/ldqc/jclb/pbb/wqdlv/tgmqnq/lcgv/rplqnt/119893 lszmvzst.zng</v>
      </c>
      <c r="E394" s="7">
        <f t="shared" si="1"/>
        <v>119893</v>
      </c>
      <c r="F394" s="5"/>
      <c r="G394" s="5"/>
      <c r="H394" s="5">
        <f>IFERROR(__xludf.DUMMYFUNCTION("SUM(FILTER(E$2:E$1088,FIND(G394,D$2:D$1088)))"),4.2080344E7)</f>
        <v>42080344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" t="s">
        <v>18</v>
      </c>
      <c r="B395" s="5" t="str">
        <f t="shared" si="2"/>
        <v>/ldqc/jclb/pbb/wqdlv/tgmqnq/lcgv/</v>
      </c>
      <c r="C395" s="6" t="str">
        <f t="shared" si="3"/>
        <v>1443564</v>
      </c>
      <c r="D395" s="1" t="str">
        <f>IFERROR(__xludf.DUMMYFUNCTION("IF( ISBETWEEN(CODE(LEFT(A395,1)),CODE(""0""),CODE(""9"")), B395 &amp;A395,)"),"")</f>
        <v/>
      </c>
      <c r="E395" s="7">
        <f t="shared" si="1"/>
        <v>0</v>
      </c>
      <c r="F395" s="5"/>
      <c r="G395" s="5"/>
      <c r="H395" s="5">
        <f>IFERROR(__xludf.DUMMYFUNCTION("SUM(FILTER(E$2:E$1088,FIND(G395,D$2:D$1088)))"),4.2080344E7)</f>
        <v>42080344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" t="s">
        <v>18</v>
      </c>
      <c r="B396" s="5" t="str">
        <f t="shared" si="2"/>
        <v>/ldqc/jclb/pbb/wqdlv/tgmqnq/</v>
      </c>
      <c r="C396" s="6" t="str">
        <f t="shared" si="3"/>
        <v>144356</v>
      </c>
      <c r="D396" s="1" t="str">
        <f>IFERROR(__xludf.DUMMYFUNCTION("IF( ISBETWEEN(CODE(LEFT(A396,1)),CODE(""0""),CODE(""9"")), B396 &amp;A396,)"),"")</f>
        <v/>
      </c>
      <c r="E396" s="7">
        <f t="shared" si="1"/>
        <v>0</v>
      </c>
      <c r="F396" s="5"/>
      <c r="G396" s="5"/>
      <c r="H396" s="5">
        <f>IFERROR(__xludf.DUMMYFUNCTION("SUM(FILTER(E$2:E$1088,FIND(G396,D$2:D$1088)))"),4.2080344E7)</f>
        <v>42080344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" t="s">
        <v>18</v>
      </c>
      <c r="B397" s="5" t="str">
        <f t="shared" si="2"/>
        <v>/ldqc/jclb/pbb/wqdlv/</v>
      </c>
      <c r="C397" s="6" t="str">
        <f t="shared" si="3"/>
        <v>14435</v>
      </c>
      <c r="D397" s="1" t="str">
        <f>IFERROR(__xludf.DUMMYFUNCTION("IF( ISBETWEEN(CODE(LEFT(A397,1)),CODE(""0""),CODE(""9"")), B397 &amp;A397,)"),"")</f>
        <v/>
      </c>
      <c r="E397" s="7">
        <f t="shared" si="1"/>
        <v>0</v>
      </c>
      <c r="F397" s="5"/>
      <c r="G397" s="5"/>
      <c r="H397" s="5">
        <f>IFERROR(__xludf.DUMMYFUNCTION("SUM(FILTER(E$2:E$1088,FIND(G397,D$2:D$1088)))"),4.2080344E7)</f>
        <v>42080344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" t="s">
        <v>62</v>
      </c>
      <c r="B398" s="5" t="str">
        <f t="shared" si="2"/>
        <v>/ldqc/jclb/pbb/wqdlv/wqdlv/</v>
      </c>
      <c r="C398" s="6" t="str">
        <f t="shared" si="3"/>
        <v>144355</v>
      </c>
      <c r="D398" s="1" t="str">
        <f>IFERROR(__xludf.DUMMYFUNCTION("IF( ISBETWEEN(CODE(LEFT(A398,1)),CODE(""0""),CODE(""9"")), B398 &amp;A398,)"),"")</f>
        <v/>
      </c>
      <c r="E398" s="7">
        <f t="shared" si="1"/>
        <v>0</v>
      </c>
      <c r="F398" s="5"/>
      <c r="G398" s="5"/>
      <c r="H398" s="5">
        <f>IFERROR(__xludf.DUMMYFUNCTION("SUM(FILTER(E$2:E$1088,FIND(G398,D$2:D$1088)))"),4.2080344E7)</f>
        <v>42080344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" t="s">
        <v>8</v>
      </c>
      <c r="B399" s="5" t="str">
        <f t="shared" si="2"/>
        <v>/ldqc/jclb/pbb/wqdlv/wqdlv/</v>
      </c>
      <c r="C399" s="6" t="str">
        <f t="shared" si="3"/>
        <v>144355</v>
      </c>
      <c r="D399" s="1" t="str">
        <f>IFERROR(__xludf.DUMMYFUNCTION("IF( ISBETWEEN(CODE(LEFT(A399,1)),CODE(""0""),CODE(""9"")), B399 &amp;A399,)"),"")</f>
        <v/>
      </c>
      <c r="E399" s="7">
        <f t="shared" si="1"/>
        <v>0</v>
      </c>
      <c r="F399" s="5"/>
      <c r="G399" s="5"/>
      <c r="H399" s="5">
        <f>IFERROR(__xludf.DUMMYFUNCTION("SUM(FILTER(E$2:E$1088,FIND(G399,D$2:D$1088)))"),4.2080344E7)</f>
        <v>42080344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" t="s">
        <v>243</v>
      </c>
      <c r="B400" s="5" t="str">
        <f t="shared" si="2"/>
        <v>/ldqc/jclb/pbb/wqdlv/wqdlv/</v>
      </c>
      <c r="C400" s="6" t="str">
        <f t="shared" si="3"/>
        <v>144355</v>
      </c>
      <c r="D400" s="1" t="str">
        <f>IFERROR(__xludf.DUMMYFUNCTION("IF( ISBETWEEN(CODE(LEFT(A400,1)),CODE(""0""),CODE(""9"")), B400 &amp;A400,)"),"")</f>
        <v/>
      </c>
      <c r="E400" s="7">
        <f t="shared" si="1"/>
        <v>0</v>
      </c>
      <c r="F400" s="5"/>
      <c r="G400" s="5"/>
      <c r="H400" s="5">
        <f>IFERROR(__xludf.DUMMYFUNCTION("SUM(FILTER(E$2:E$1088,FIND(G400,D$2:D$1088)))"),4.2080344E7)</f>
        <v>42080344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" t="s">
        <v>244</v>
      </c>
      <c r="B401" s="5" t="str">
        <f t="shared" si="2"/>
        <v>/ldqc/jclb/pbb/wqdlv/wqdlv/</v>
      </c>
      <c r="C401" s="6" t="str">
        <f t="shared" si="3"/>
        <v>144355</v>
      </c>
      <c r="D401" s="1" t="str">
        <f>IFERROR(__xludf.DUMMYFUNCTION("IF( ISBETWEEN(CODE(LEFT(A401,1)),CODE(""0""),CODE(""9"")), B401 &amp;A401,)"),"/ldqc/jclb/pbb/wqdlv/wqdlv/272999 hbhwqt.fsl")</f>
        <v>/ldqc/jclb/pbb/wqdlv/wqdlv/272999 hbhwqt.fsl</v>
      </c>
      <c r="E401" s="7">
        <f t="shared" si="1"/>
        <v>272999</v>
      </c>
      <c r="F401" s="5"/>
      <c r="G401" s="5"/>
      <c r="H401" s="5">
        <f>IFERROR(__xludf.DUMMYFUNCTION("SUM(FILTER(E$2:E$1088,FIND(G401,D$2:D$1088)))"),4.2080344E7)</f>
        <v>42080344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" t="s">
        <v>245</v>
      </c>
      <c r="B402" s="5" t="str">
        <f t="shared" si="2"/>
        <v>/ldqc/jclb/pbb/wqdlv/wqdlv/</v>
      </c>
      <c r="C402" s="6" t="str">
        <f t="shared" si="3"/>
        <v>144355</v>
      </c>
      <c r="D402" s="1" t="str">
        <f>IFERROR(__xludf.DUMMYFUNCTION("IF( ISBETWEEN(CODE(LEFT(A402,1)),CODE(""0""),CODE(""9"")), B402 &amp;A402,)"),"/ldqc/jclb/pbb/wqdlv/wqdlv/144546 jvhjnsz")</f>
        <v>/ldqc/jclb/pbb/wqdlv/wqdlv/144546 jvhjnsz</v>
      </c>
      <c r="E402" s="7">
        <f t="shared" si="1"/>
        <v>144546</v>
      </c>
      <c r="F402" s="5"/>
      <c r="G402" s="5"/>
      <c r="H402" s="5">
        <f>IFERROR(__xludf.DUMMYFUNCTION("SUM(FILTER(E$2:E$1088,FIND(G402,D$2:D$1088)))"),4.2080344E7)</f>
        <v>42080344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" t="s">
        <v>246</v>
      </c>
      <c r="B403" s="5" t="str">
        <f t="shared" si="2"/>
        <v>/ldqc/jclb/pbb/wqdlv/wqdlv/</v>
      </c>
      <c r="C403" s="6" t="str">
        <f t="shared" si="3"/>
        <v>144355</v>
      </c>
      <c r="D403" s="1" t="str">
        <f>IFERROR(__xludf.DUMMYFUNCTION("IF( ISBETWEEN(CODE(LEFT(A403,1)),CODE(""0""),CODE(""9"")), B403 &amp;A403,)"),"")</f>
        <v/>
      </c>
      <c r="E403" s="7">
        <f t="shared" si="1"/>
        <v>0</v>
      </c>
      <c r="F403" s="5"/>
      <c r="G403" s="5"/>
      <c r="H403" s="5">
        <f>IFERROR(__xludf.DUMMYFUNCTION("SUM(FILTER(E$2:E$1088,FIND(G403,D$2:D$1088)))"),4.2080344E7)</f>
        <v>42080344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" t="s">
        <v>247</v>
      </c>
      <c r="B404" s="5" t="str">
        <f t="shared" si="2"/>
        <v>/ldqc/jclb/pbb/wqdlv/wqdlv/</v>
      </c>
      <c r="C404" s="6" t="str">
        <f t="shared" si="3"/>
        <v>144355</v>
      </c>
      <c r="D404" s="1" t="str">
        <f>IFERROR(__xludf.DUMMYFUNCTION("IF( ISBETWEEN(CODE(LEFT(A404,1)),CODE(""0""),CODE(""9"")), B404 &amp;A404,)"),"/ldqc/jclb/pbb/wqdlv/wqdlv/102615 pzqgf.cjd")</f>
        <v>/ldqc/jclb/pbb/wqdlv/wqdlv/102615 pzqgf.cjd</v>
      </c>
      <c r="E404" s="7">
        <f t="shared" si="1"/>
        <v>102615</v>
      </c>
      <c r="F404" s="5"/>
      <c r="G404" s="5"/>
      <c r="H404" s="5">
        <f>IFERROR(__xludf.DUMMYFUNCTION("SUM(FILTER(E$2:E$1088,FIND(G404,D$2:D$1088)))"),4.2080344E7)</f>
        <v>42080344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" t="s">
        <v>248</v>
      </c>
      <c r="B405" s="5" t="str">
        <f t="shared" si="2"/>
        <v>/ldqc/jclb/pbb/wqdlv/wqdlv/</v>
      </c>
      <c r="C405" s="6" t="str">
        <f t="shared" si="3"/>
        <v>144355</v>
      </c>
      <c r="D405" s="1" t="str">
        <f>IFERROR(__xludf.DUMMYFUNCTION("IF( ISBETWEEN(CODE(LEFT(A405,1)),CODE(""0""),CODE(""9"")), B405 &amp;A405,)"),"")</f>
        <v/>
      </c>
      <c r="E405" s="7">
        <f t="shared" si="1"/>
        <v>0</v>
      </c>
      <c r="F405" s="5"/>
      <c r="G405" s="5"/>
      <c r="H405" s="5">
        <f>IFERROR(__xludf.DUMMYFUNCTION("SUM(FILTER(E$2:E$1088,FIND(G405,D$2:D$1088)))"),4.2080344E7)</f>
        <v>42080344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" t="s">
        <v>249</v>
      </c>
      <c r="B406" s="5" t="str">
        <f t="shared" si="2"/>
        <v>/ldqc/jclb/pbb/wqdlv/wqdlv/chnpddzn/</v>
      </c>
      <c r="C406" s="6" t="str">
        <f t="shared" si="3"/>
        <v>1443558</v>
      </c>
      <c r="D406" s="1" t="str">
        <f>IFERROR(__xludf.DUMMYFUNCTION("IF( ISBETWEEN(CODE(LEFT(A406,1)),CODE(""0""),CODE(""9"")), B406 &amp;A406,)"),"")</f>
        <v/>
      </c>
      <c r="E406" s="7">
        <f t="shared" si="1"/>
        <v>0</v>
      </c>
      <c r="F406" s="5"/>
      <c r="G406" s="5"/>
      <c r="H406" s="5">
        <f>IFERROR(__xludf.DUMMYFUNCTION("SUM(FILTER(E$2:E$1088,FIND(G406,D$2:D$1088)))"),4.2080344E7)</f>
        <v>42080344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" t="s">
        <v>8</v>
      </c>
      <c r="B407" s="5" t="str">
        <f t="shared" si="2"/>
        <v>/ldqc/jclb/pbb/wqdlv/wqdlv/chnpddzn/</v>
      </c>
      <c r="C407" s="6" t="str">
        <f t="shared" si="3"/>
        <v>1443558</v>
      </c>
      <c r="D407" s="1" t="str">
        <f>IFERROR(__xludf.DUMMYFUNCTION("IF( ISBETWEEN(CODE(LEFT(A407,1)),CODE(""0""),CODE(""9"")), B407 &amp;A407,)"),"")</f>
        <v/>
      </c>
      <c r="E407" s="7">
        <f t="shared" si="1"/>
        <v>0</v>
      </c>
      <c r="F407" s="5"/>
      <c r="G407" s="5"/>
      <c r="H407" s="5">
        <f>IFERROR(__xludf.DUMMYFUNCTION("SUM(FILTER(E$2:E$1088,FIND(G407,D$2:D$1088)))"),4.2080344E7)</f>
        <v>42080344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" t="s">
        <v>250</v>
      </c>
      <c r="B408" s="5" t="str">
        <f t="shared" si="2"/>
        <v>/ldqc/jclb/pbb/wqdlv/wqdlv/chnpddzn/</v>
      </c>
      <c r="C408" s="6" t="str">
        <f t="shared" si="3"/>
        <v>1443558</v>
      </c>
      <c r="D408" s="1" t="str">
        <f>IFERROR(__xludf.DUMMYFUNCTION("IF( ISBETWEEN(CODE(LEFT(A408,1)),CODE(""0""),CODE(""9"")), B408 &amp;A408,)"),"/ldqc/jclb/pbb/wqdlv/wqdlv/chnpddzn/256977 pzqgf.cjd")</f>
        <v>/ldqc/jclb/pbb/wqdlv/wqdlv/chnpddzn/256977 pzqgf.cjd</v>
      </c>
      <c r="E408" s="7">
        <f t="shared" si="1"/>
        <v>256977</v>
      </c>
      <c r="F408" s="5"/>
      <c r="G408" s="5"/>
      <c r="H408" s="5">
        <f>IFERROR(__xludf.DUMMYFUNCTION("SUM(FILTER(E$2:E$1088,FIND(G408,D$2:D$1088)))"),4.2080344E7)</f>
        <v>42080344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" t="s">
        <v>61</v>
      </c>
      <c r="B409" s="5" t="str">
        <f t="shared" si="2"/>
        <v>/ldqc/jclb/pbb/wqdlv/wqdlv/chnpddzn/</v>
      </c>
      <c r="C409" s="6" t="str">
        <f t="shared" si="3"/>
        <v>1443558</v>
      </c>
      <c r="D409" s="1" t="str">
        <f>IFERROR(__xludf.DUMMYFUNCTION("IF( ISBETWEEN(CODE(LEFT(A409,1)),CODE(""0""),CODE(""9"")), B409 &amp;A409,)"),"")</f>
        <v/>
      </c>
      <c r="E409" s="7">
        <f t="shared" si="1"/>
        <v>0</v>
      </c>
      <c r="F409" s="5"/>
      <c r="G409" s="5"/>
      <c r="H409" s="5">
        <f>IFERROR(__xludf.DUMMYFUNCTION("SUM(FILTER(E$2:E$1088,FIND(G409,D$2:D$1088)))"),4.2080344E7)</f>
        <v>42080344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" t="s">
        <v>62</v>
      </c>
      <c r="B410" s="5" t="str">
        <f t="shared" si="2"/>
        <v>/ldqc/jclb/pbb/wqdlv/wqdlv/chnpddzn/wqdlv/</v>
      </c>
      <c r="C410" s="6" t="str">
        <f t="shared" si="3"/>
        <v>14435585</v>
      </c>
      <c r="D410" s="1" t="str">
        <f>IFERROR(__xludf.DUMMYFUNCTION("IF( ISBETWEEN(CODE(LEFT(A410,1)),CODE(""0""),CODE(""9"")), B410 &amp;A410,)"),"")</f>
        <v/>
      </c>
      <c r="E410" s="7">
        <f t="shared" si="1"/>
        <v>0</v>
      </c>
      <c r="F410" s="5"/>
      <c r="G410" s="5"/>
      <c r="H410" s="5">
        <f>IFERROR(__xludf.DUMMYFUNCTION("SUM(FILTER(E$2:E$1088,FIND(G410,D$2:D$1088)))"),4.2080344E7)</f>
        <v>42080344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" t="s">
        <v>8</v>
      </c>
      <c r="B411" s="5" t="str">
        <f t="shared" si="2"/>
        <v>/ldqc/jclb/pbb/wqdlv/wqdlv/chnpddzn/wqdlv/</v>
      </c>
      <c r="C411" s="6" t="str">
        <f t="shared" si="3"/>
        <v>14435585</v>
      </c>
      <c r="D411" s="1" t="str">
        <f>IFERROR(__xludf.DUMMYFUNCTION("IF( ISBETWEEN(CODE(LEFT(A411,1)),CODE(""0""),CODE(""9"")), B411 &amp;A411,)"),"")</f>
        <v/>
      </c>
      <c r="E411" s="7">
        <f t="shared" si="1"/>
        <v>0</v>
      </c>
      <c r="F411" s="5"/>
      <c r="G411" s="5"/>
      <c r="H411" s="5">
        <f>IFERROR(__xludf.DUMMYFUNCTION("SUM(FILTER(E$2:E$1088,FIND(G411,D$2:D$1088)))"),4.2080344E7)</f>
        <v>42080344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" t="s">
        <v>251</v>
      </c>
      <c r="B412" s="5" t="str">
        <f t="shared" si="2"/>
        <v>/ldqc/jclb/pbb/wqdlv/wqdlv/chnpddzn/wqdlv/</v>
      </c>
      <c r="C412" s="6" t="str">
        <f t="shared" si="3"/>
        <v>14435585</v>
      </c>
      <c r="D412" s="1" t="str">
        <f>IFERROR(__xludf.DUMMYFUNCTION("IF( ISBETWEEN(CODE(LEFT(A412,1)),CODE(""0""),CODE(""9"")), B412 &amp;A412,)"),"/ldqc/jclb/pbb/wqdlv/wqdlv/chnpddzn/wqdlv/6565 hlcqgmj")</f>
        <v>/ldqc/jclb/pbb/wqdlv/wqdlv/chnpddzn/wqdlv/6565 hlcqgmj</v>
      </c>
      <c r="E412" s="7">
        <f t="shared" si="1"/>
        <v>6565</v>
      </c>
      <c r="F412" s="5"/>
      <c r="G412" s="5"/>
      <c r="H412" s="5">
        <f>IFERROR(__xludf.DUMMYFUNCTION("SUM(FILTER(E$2:E$1088,FIND(G412,D$2:D$1088)))"),4.2080344E7)</f>
        <v>42080344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" t="s">
        <v>18</v>
      </c>
      <c r="B413" s="5" t="str">
        <f t="shared" si="2"/>
        <v>/ldqc/jclb/pbb/wqdlv/wqdlv/chnpddzn/</v>
      </c>
      <c r="C413" s="6" t="str">
        <f t="shared" si="3"/>
        <v>1443558</v>
      </c>
      <c r="D413" s="1" t="str">
        <f>IFERROR(__xludf.DUMMYFUNCTION("IF( ISBETWEEN(CODE(LEFT(A413,1)),CODE(""0""),CODE(""9"")), B413 &amp;A413,)"),"")</f>
        <v/>
      </c>
      <c r="E413" s="7">
        <f t="shared" si="1"/>
        <v>0</v>
      </c>
      <c r="F413" s="5"/>
      <c r="G413" s="5"/>
      <c r="H413" s="5">
        <f>IFERROR(__xludf.DUMMYFUNCTION("SUM(FILTER(E$2:E$1088,FIND(G413,D$2:D$1088)))"),4.2080344E7)</f>
        <v>42080344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" t="s">
        <v>18</v>
      </c>
      <c r="B414" s="5" t="str">
        <f t="shared" si="2"/>
        <v>/ldqc/jclb/pbb/wqdlv/wqdlv/</v>
      </c>
      <c r="C414" s="6" t="str">
        <f t="shared" si="3"/>
        <v>144355</v>
      </c>
      <c r="D414" s="1" t="str">
        <f>IFERROR(__xludf.DUMMYFUNCTION("IF( ISBETWEEN(CODE(LEFT(A414,1)),CODE(""0""),CODE(""9"")), B414 &amp;A414,)"),"")</f>
        <v/>
      </c>
      <c r="E414" s="7">
        <f t="shared" si="1"/>
        <v>0</v>
      </c>
      <c r="F414" s="5"/>
      <c r="G414" s="5"/>
      <c r="H414" s="5">
        <f>IFERROR(__xludf.DUMMYFUNCTION("SUM(FILTER(E$2:E$1088,FIND(G414,D$2:D$1088)))"),4.2080344E7)</f>
        <v>42080344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" t="s">
        <v>252</v>
      </c>
      <c r="B415" s="5" t="str">
        <f t="shared" si="2"/>
        <v>/ldqc/jclb/pbb/wqdlv/wqdlv/ppsm/</v>
      </c>
      <c r="C415" s="6" t="str">
        <f t="shared" si="3"/>
        <v>1443554</v>
      </c>
      <c r="D415" s="1" t="str">
        <f>IFERROR(__xludf.DUMMYFUNCTION("IF( ISBETWEEN(CODE(LEFT(A415,1)),CODE(""0""),CODE(""9"")), B415 &amp;A415,)"),"")</f>
        <v/>
      </c>
      <c r="E415" s="7">
        <f t="shared" si="1"/>
        <v>0</v>
      </c>
      <c r="F415" s="5"/>
      <c r="G415" s="5"/>
      <c r="H415" s="5">
        <f>IFERROR(__xludf.DUMMYFUNCTION("SUM(FILTER(E$2:E$1088,FIND(G415,D$2:D$1088)))"),4.2080344E7)</f>
        <v>42080344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" t="s">
        <v>8</v>
      </c>
      <c r="B416" s="5" t="str">
        <f t="shared" si="2"/>
        <v>/ldqc/jclb/pbb/wqdlv/wqdlv/ppsm/</v>
      </c>
      <c r="C416" s="6" t="str">
        <f t="shared" si="3"/>
        <v>1443554</v>
      </c>
      <c r="D416" s="1" t="str">
        <f>IFERROR(__xludf.DUMMYFUNCTION("IF( ISBETWEEN(CODE(LEFT(A416,1)),CODE(""0""),CODE(""9"")), B416 &amp;A416,)"),"")</f>
        <v/>
      </c>
      <c r="E416" s="7">
        <f t="shared" si="1"/>
        <v>0</v>
      </c>
      <c r="F416" s="5"/>
      <c r="G416" s="5"/>
      <c r="H416" s="5">
        <f>IFERROR(__xludf.DUMMYFUNCTION("SUM(FILTER(E$2:E$1088,FIND(G416,D$2:D$1088)))"),4.2080344E7)</f>
        <v>42080344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" t="s">
        <v>253</v>
      </c>
      <c r="B417" s="5" t="str">
        <f t="shared" si="2"/>
        <v>/ldqc/jclb/pbb/wqdlv/wqdlv/ppsm/</v>
      </c>
      <c r="C417" s="6" t="str">
        <f t="shared" si="3"/>
        <v>1443554</v>
      </c>
      <c r="D417" s="1" t="str">
        <f>IFERROR(__xludf.DUMMYFUNCTION("IF( ISBETWEEN(CODE(LEFT(A417,1)),CODE(""0""),CODE(""9"")), B417 &amp;A417,)"),"/ldqc/jclb/pbb/wqdlv/wqdlv/ppsm/238358 fvw.bzw")</f>
        <v>/ldqc/jclb/pbb/wqdlv/wqdlv/ppsm/238358 fvw.bzw</v>
      </c>
      <c r="E417" s="7">
        <f t="shared" si="1"/>
        <v>238358</v>
      </c>
      <c r="F417" s="5"/>
      <c r="G417" s="5"/>
      <c r="H417" s="5">
        <f>IFERROR(__xludf.DUMMYFUNCTION("SUM(FILTER(E$2:E$1088,FIND(G417,D$2:D$1088)))"),4.2080344E7)</f>
        <v>42080344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" t="s">
        <v>254</v>
      </c>
      <c r="B418" s="5" t="str">
        <f t="shared" si="2"/>
        <v>/ldqc/jclb/pbb/wqdlv/wqdlv/ppsm/</v>
      </c>
      <c r="C418" s="6" t="str">
        <f t="shared" si="3"/>
        <v>1443554</v>
      </c>
      <c r="D418" s="1" t="str">
        <f>IFERROR(__xludf.DUMMYFUNCTION("IF( ISBETWEEN(CODE(LEFT(A418,1)),CODE(""0""),CODE(""9"")), B418 &amp;A418,)"),"")</f>
        <v/>
      </c>
      <c r="E418" s="7">
        <f t="shared" si="1"/>
        <v>0</v>
      </c>
      <c r="F418" s="5"/>
      <c r="G418" s="5"/>
      <c r="H418" s="5">
        <f>IFERROR(__xludf.DUMMYFUNCTION("SUM(FILTER(E$2:E$1088,FIND(G418,D$2:D$1088)))"),4.2080344E7)</f>
        <v>42080344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" t="s">
        <v>255</v>
      </c>
      <c r="B419" s="5" t="str">
        <f t="shared" si="2"/>
        <v>/ldqc/jclb/pbb/wqdlv/wqdlv/ppsm/</v>
      </c>
      <c r="C419" s="6" t="str">
        <f t="shared" si="3"/>
        <v>1443554</v>
      </c>
      <c r="D419" s="1" t="str">
        <f>IFERROR(__xludf.DUMMYFUNCTION("IF( ISBETWEEN(CODE(LEFT(A419,1)),CODE(""0""),CODE(""9"")), B419 &amp;A419,)"),"/ldqc/jclb/pbb/wqdlv/wqdlv/ppsm/265010 mrzcdzd.gjt")</f>
        <v>/ldqc/jclb/pbb/wqdlv/wqdlv/ppsm/265010 mrzcdzd.gjt</v>
      </c>
      <c r="E419" s="7">
        <f t="shared" si="1"/>
        <v>265010</v>
      </c>
      <c r="F419" s="5"/>
      <c r="G419" s="5"/>
      <c r="H419" s="5">
        <f>IFERROR(__xludf.DUMMYFUNCTION("SUM(FILTER(E$2:E$1088,FIND(G419,D$2:D$1088)))"),4.2080344E7)</f>
        <v>42080344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" t="s">
        <v>256</v>
      </c>
      <c r="B420" s="5" t="str">
        <f t="shared" si="2"/>
        <v>/ldqc/jclb/pbb/wqdlv/wqdlv/ppsm/</v>
      </c>
      <c r="C420" s="6" t="str">
        <f t="shared" si="3"/>
        <v>1443554</v>
      </c>
      <c r="D420" s="1" t="str">
        <f>IFERROR(__xludf.DUMMYFUNCTION("IF( ISBETWEEN(CODE(LEFT(A420,1)),CODE(""0""),CODE(""9"")), B420 &amp;A420,)"),"/ldqc/jclb/pbb/wqdlv/wqdlv/ppsm/201818 rfzrwc")</f>
        <v>/ldqc/jclb/pbb/wqdlv/wqdlv/ppsm/201818 rfzrwc</v>
      </c>
      <c r="E420" s="7">
        <f t="shared" si="1"/>
        <v>201818</v>
      </c>
      <c r="F420" s="5"/>
      <c r="G420" s="5"/>
      <c r="H420" s="5">
        <f>IFERROR(__xludf.DUMMYFUNCTION("SUM(FILTER(E$2:E$1088,FIND(G420,D$2:D$1088)))"),4.2080344E7)</f>
        <v>42080344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" t="s">
        <v>257</v>
      </c>
      <c r="B421" s="5" t="str">
        <f t="shared" si="2"/>
        <v>/ldqc/jclb/pbb/wqdlv/wqdlv/ppsm/</v>
      </c>
      <c r="C421" s="6" t="str">
        <f t="shared" si="3"/>
        <v>1443554</v>
      </c>
      <c r="D421" s="1" t="str">
        <f>IFERROR(__xludf.DUMMYFUNCTION("IF( ISBETWEEN(CODE(LEFT(A421,1)),CODE(""0""),CODE(""9"")), B421 &amp;A421,)"),"")</f>
        <v/>
      </c>
      <c r="E421" s="7">
        <f t="shared" si="1"/>
        <v>0</v>
      </c>
      <c r="F421" s="5"/>
      <c r="G421" s="5"/>
      <c r="H421" s="5">
        <f>IFERROR(__xludf.DUMMYFUNCTION("SUM(FILTER(E$2:E$1088,FIND(G421,D$2:D$1088)))"),4.2080344E7)</f>
        <v>42080344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" t="s">
        <v>258</v>
      </c>
      <c r="B422" s="5" t="str">
        <f t="shared" si="2"/>
        <v>/ldqc/jclb/pbb/wqdlv/wqdlv/ppsm/ggjnl/</v>
      </c>
      <c r="C422" s="6" t="str">
        <f t="shared" si="3"/>
        <v>14435545</v>
      </c>
      <c r="D422" s="1" t="str">
        <f>IFERROR(__xludf.DUMMYFUNCTION("IF( ISBETWEEN(CODE(LEFT(A422,1)),CODE(""0""),CODE(""9"")), B422 &amp;A422,)"),"")</f>
        <v/>
      </c>
      <c r="E422" s="7">
        <f t="shared" si="1"/>
        <v>0</v>
      </c>
      <c r="F422" s="5"/>
      <c r="G422" s="5"/>
      <c r="H422" s="5">
        <f>IFERROR(__xludf.DUMMYFUNCTION("SUM(FILTER(E$2:E$1088,FIND(G422,D$2:D$1088)))"),4.2080344E7)</f>
        <v>42080344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" t="s">
        <v>8</v>
      </c>
      <c r="B423" s="5" t="str">
        <f t="shared" si="2"/>
        <v>/ldqc/jclb/pbb/wqdlv/wqdlv/ppsm/ggjnl/</v>
      </c>
      <c r="C423" s="6" t="str">
        <f t="shared" si="3"/>
        <v>14435545</v>
      </c>
      <c r="D423" s="1" t="str">
        <f>IFERROR(__xludf.DUMMYFUNCTION("IF( ISBETWEEN(CODE(LEFT(A423,1)),CODE(""0""),CODE(""9"")), B423 &amp;A423,)"),"")</f>
        <v/>
      </c>
      <c r="E423" s="7">
        <f t="shared" si="1"/>
        <v>0</v>
      </c>
      <c r="F423" s="5"/>
      <c r="G423" s="5"/>
      <c r="H423" s="5">
        <f>IFERROR(__xludf.DUMMYFUNCTION("SUM(FILTER(E$2:E$1088,FIND(G423,D$2:D$1088)))"),4.2080344E7)</f>
        <v>42080344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" t="s">
        <v>259</v>
      </c>
      <c r="B424" s="5" t="str">
        <f t="shared" si="2"/>
        <v>/ldqc/jclb/pbb/wqdlv/wqdlv/ppsm/ggjnl/</v>
      </c>
      <c r="C424" s="6" t="str">
        <f t="shared" si="3"/>
        <v>14435545</v>
      </c>
      <c r="D424" s="1" t="str">
        <f>IFERROR(__xludf.DUMMYFUNCTION("IF( ISBETWEEN(CODE(LEFT(A424,1)),CODE(""0""),CODE(""9"")), B424 &amp;A424,)"),"/ldqc/jclb/pbb/wqdlv/wqdlv/ppsm/ggjnl/45841 nlnrrqf.fwn")</f>
        <v>/ldqc/jclb/pbb/wqdlv/wqdlv/ppsm/ggjnl/45841 nlnrrqf.fwn</v>
      </c>
      <c r="E424" s="7">
        <f t="shared" si="1"/>
        <v>45841</v>
      </c>
      <c r="F424" s="5"/>
      <c r="G424" s="5"/>
      <c r="H424" s="5">
        <f>IFERROR(__xludf.DUMMYFUNCTION("SUM(FILTER(E$2:E$1088,FIND(G424,D$2:D$1088)))"),4.2080344E7)</f>
        <v>42080344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" t="s">
        <v>18</v>
      </c>
      <c r="B425" s="5" t="str">
        <f t="shared" si="2"/>
        <v>/ldqc/jclb/pbb/wqdlv/wqdlv/ppsm/</v>
      </c>
      <c r="C425" s="6" t="str">
        <f t="shared" si="3"/>
        <v>1443554</v>
      </c>
      <c r="D425" s="1" t="str">
        <f>IFERROR(__xludf.DUMMYFUNCTION("IF( ISBETWEEN(CODE(LEFT(A425,1)),CODE(""0""),CODE(""9"")), B425 &amp;A425,)"),"")</f>
        <v/>
      </c>
      <c r="E425" s="7">
        <f t="shared" si="1"/>
        <v>0</v>
      </c>
      <c r="F425" s="5"/>
      <c r="G425" s="5"/>
      <c r="H425" s="5">
        <f>IFERROR(__xludf.DUMMYFUNCTION("SUM(FILTER(E$2:E$1088,FIND(G425,D$2:D$1088)))"),4.2080344E7)</f>
        <v>42080344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" t="s">
        <v>260</v>
      </c>
      <c r="B426" s="5" t="str">
        <f t="shared" si="2"/>
        <v>/ldqc/jclb/pbb/wqdlv/wqdlv/ppsm/ssggblm/</v>
      </c>
      <c r="C426" s="6" t="str">
        <f t="shared" si="3"/>
        <v>14435547</v>
      </c>
      <c r="D426" s="1" t="str">
        <f>IFERROR(__xludf.DUMMYFUNCTION("IF( ISBETWEEN(CODE(LEFT(A426,1)),CODE(""0""),CODE(""9"")), B426 &amp;A426,)"),"")</f>
        <v/>
      </c>
      <c r="E426" s="7">
        <f t="shared" si="1"/>
        <v>0</v>
      </c>
      <c r="F426" s="5"/>
      <c r="G426" s="5"/>
      <c r="H426" s="5">
        <f>IFERROR(__xludf.DUMMYFUNCTION("SUM(FILTER(E$2:E$1088,FIND(G426,D$2:D$1088)))"),4.2080344E7)</f>
        <v>42080344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" t="s">
        <v>8</v>
      </c>
      <c r="B427" s="5" t="str">
        <f t="shared" si="2"/>
        <v>/ldqc/jclb/pbb/wqdlv/wqdlv/ppsm/ssggblm/</v>
      </c>
      <c r="C427" s="6" t="str">
        <f t="shared" si="3"/>
        <v>14435547</v>
      </c>
      <c r="D427" s="1" t="str">
        <f>IFERROR(__xludf.DUMMYFUNCTION("IF( ISBETWEEN(CODE(LEFT(A427,1)),CODE(""0""),CODE(""9"")), B427 &amp;A427,)"),"")</f>
        <v/>
      </c>
      <c r="E427" s="7">
        <f t="shared" si="1"/>
        <v>0</v>
      </c>
      <c r="F427" s="5"/>
      <c r="G427" s="5"/>
      <c r="H427" s="5">
        <f>IFERROR(__xludf.DUMMYFUNCTION("SUM(FILTER(E$2:E$1088,FIND(G427,D$2:D$1088)))"),4.2080344E7)</f>
        <v>42080344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" t="s">
        <v>261</v>
      </c>
      <c r="B428" s="5" t="str">
        <f t="shared" si="2"/>
        <v>/ldqc/jclb/pbb/wqdlv/wqdlv/ppsm/ssggblm/</v>
      </c>
      <c r="C428" s="6" t="str">
        <f t="shared" si="3"/>
        <v>14435547</v>
      </c>
      <c r="D428" s="1" t="str">
        <f>IFERROR(__xludf.DUMMYFUNCTION("IF( ISBETWEEN(CODE(LEFT(A428,1)),CODE(""0""),CODE(""9"")), B428 &amp;A428,)"),"/ldqc/jclb/pbb/wqdlv/wqdlv/ppsm/ssggblm/276584 djqb.ngq")</f>
        <v>/ldqc/jclb/pbb/wqdlv/wqdlv/ppsm/ssggblm/276584 djqb.ngq</v>
      </c>
      <c r="E428" s="7">
        <f t="shared" si="1"/>
        <v>276584</v>
      </c>
      <c r="F428" s="5"/>
      <c r="G428" s="5"/>
      <c r="H428" s="5">
        <f>IFERROR(__xludf.DUMMYFUNCTION("SUM(FILTER(E$2:E$1088,FIND(G428,D$2:D$1088)))"),4.2080344E7)</f>
        <v>42080344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" t="s">
        <v>262</v>
      </c>
      <c r="B429" s="5" t="str">
        <f t="shared" si="2"/>
        <v>/ldqc/jclb/pbb/wqdlv/wqdlv/ppsm/ssggblm/</v>
      </c>
      <c r="C429" s="6" t="str">
        <f t="shared" si="3"/>
        <v>14435547</v>
      </c>
      <c r="D429" s="1" t="str">
        <f>IFERROR(__xludf.DUMMYFUNCTION("IF( ISBETWEEN(CODE(LEFT(A429,1)),CODE(""0""),CODE(""9"")), B429 &amp;A429,)"),"/ldqc/jclb/pbb/wqdlv/wqdlv/ppsm/ssggblm/18926 lcgv")</f>
        <v>/ldqc/jclb/pbb/wqdlv/wqdlv/ppsm/ssggblm/18926 lcgv</v>
      </c>
      <c r="E429" s="7">
        <f t="shared" si="1"/>
        <v>18926</v>
      </c>
      <c r="F429" s="5"/>
      <c r="G429" s="5"/>
      <c r="H429" s="5">
        <f>IFERROR(__xludf.DUMMYFUNCTION("SUM(FILTER(E$2:E$1088,FIND(G429,D$2:D$1088)))"),4.2080344E7)</f>
        <v>42080344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" t="s">
        <v>18</v>
      </c>
      <c r="B430" s="5" t="str">
        <f t="shared" si="2"/>
        <v>/ldqc/jclb/pbb/wqdlv/wqdlv/ppsm/</v>
      </c>
      <c r="C430" s="6" t="str">
        <f t="shared" si="3"/>
        <v>1443554</v>
      </c>
      <c r="D430" s="1" t="str">
        <f>IFERROR(__xludf.DUMMYFUNCTION("IF( ISBETWEEN(CODE(LEFT(A430,1)),CODE(""0""),CODE(""9"")), B430 &amp;A430,)"),"")</f>
        <v/>
      </c>
      <c r="E430" s="7">
        <f t="shared" si="1"/>
        <v>0</v>
      </c>
      <c r="F430" s="5"/>
      <c r="G430" s="5"/>
      <c r="H430" s="5">
        <f>IFERROR(__xludf.DUMMYFUNCTION("SUM(FILTER(E$2:E$1088,FIND(G430,D$2:D$1088)))"),4.2080344E7)</f>
        <v>42080344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" t="s">
        <v>18</v>
      </c>
      <c r="B431" s="5" t="str">
        <f t="shared" si="2"/>
        <v>/ldqc/jclb/pbb/wqdlv/wqdlv/</v>
      </c>
      <c r="C431" s="6" t="str">
        <f t="shared" si="3"/>
        <v>144355</v>
      </c>
      <c r="D431" s="1" t="str">
        <f>IFERROR(__xludf.DUMMYFUNCTION("IF( ISBETWEEN(CODE(LEFT(A431,1)),CODE(""0""),CODE(""9"")), B431 &amp;A431,)"),"")</f>
        <v/>
      </c>
      <c r="E431" s="7">
        <f t="shared" si="1"/>
        <v>0</v>
      </c>
      <c r="F431" s="5"/>
      <c r="G431" s="5"/>
      <c r="H431" s="5">
        <f>IFERROR(__xludf.DUMMYFUNCTION("SUM(FILTER(E$2:E$1088,FIND(G431,D$2:D$1088)))"),4.2080344E7)</f>
        <v>42080344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" t="s">
        <v>263</v>
      </c>
      <c r="B432" s="5" t="str">
        <f t="shared" si="2"/>
        <v>/ldqc/jclb/pbb/wqdlv/wqdlv/swdnss/</v>
      </c>
      <c r="C432" s="6" t="str">
        <f t="shared" si="3"/>
        <v>1443556</v>
      </c>
      <c r="D432" s="1" t="str">
        <f>IFERROR(__xludf.DUMMYFUNCTION("IF( ISBETWEEN(CODE(LEFT(A432,1)),CODE(""0""),CODE(""9"")), B432 &amp;A432,)"),"")</f>
        <v/>
      </c>
      <c r="E432" s="7">
        <f t="shared" si="1"/>
        <v>0</v>
      </c>
      <c r="F432" s="5"/>
      <c r="G432" s="5"/>
      <c r="H432" s="5">
        <f>IFERROR(__xludf.DUMMYFUNCTION("SUM(FILTER(E$2:E$1088,FIND(G432,D$2:D$1088)))"),4.2080344E7)</f>
        <v>42080344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" t="s">
        <v>8</v>
      </c>
      <c r="B433" s="5" t="str">
        <f t="shared" si="2"/>
        <v>/ldqc/jclb/pbb/wqdlv/wqdlv/swdnss/</v>
      </c>
      <c r="C433" s="6" t="str">
        <f t="shared" si="3"/>
        <v>1443556</v>
      </c>
      <c r="D433" s="1" t="str">
        <f>IFERROR(__xludf.DUMMYFUNCTION("IF( ISBETWEEN(CODE(LEFT(A433,1)),CODE(""0""),CODE(""9"")), B433 &amp;A433,)"),"")</f>
        <v/>
      </c>
      <c r="E433" s="7">
        <f t="shared" si="1"/>
        <v>0</v>
      </c>
      <c r="F433" s="5"/>
      <c r="G433" s="5"/>
      <c r="H433" s="5">
        <f>IFERROR(__xludf.DUMMYFUNCTION("SUM(FILTER(E$2:E$1088,FIND(G433,D$2:D$1088)))"),4.2080344E7)</f>
        <v>42080344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" t="s">
        <v>264</v>
      </c>
      <c r="B434" s="5" t="str">
        <f t="shared" si="2"/>
        <v>/ldqc/jclb/pbb/wqdlv/wqdlv/swdnss/</v>
      </c>
      <c r="C434" s="6" t="str">
        <f t="shared" si="3"/>
        <v>1443556</v>
      </c>
      <c r="D434" s="1" t="str">
        <f>IFERROR(__xludf.DUMMYFUNCTION("IF( ISBETWEEN(CODE(LEFT(A434,1)),CODE(""0""),CODE(""9"")), B434 &amp;A434,)"),"")</f>
        <v/>
      </c>
      <c r="E434" s="7">
        <f t="shared" si="1"/>
        <v>0</v>
      </c>
      <c r="F434" s="5"/>
      <c r="G434" s="5"/>
      <c r="H434" s="5">
        <f>IFERROR(__xludf.DUMMYFUNCTION("SUM(FILTER(E$2:E$1088,FIND(G434,D$2:D$1088)))"),4.2080344E7)</f>
        <v>42080344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" t="s">
        <v>265</v>
      </c>
      <c r="B435" s="5" t="str">
        <f t="shared" si="2"/>
        <v>/ldqc/jclb/pbb/wqdlv/wqdlv/swdnss/bmrzhjs/</v>
      </c>
      <c r="C435" s="6" t="str">
        <f t="shared" si="3"/>
        <v>14435567</v>
      </c>
      <c r="D435" s="1" t="str">
        <f>IFERROR(__xludf.DUMMYFUNCTION("IF( ISBETWEEN(CODE(LEFT(A435,1)),CODE(""0""),CODE(""9"")), B435 &amp;A435,)"),"")</f>
        <v/>
      </c>
      <c r="E435" s="7">
        <f t="shared" si="1"/>
        <v>0</v>
      </c>
      <c r="F435" s="5"/>
      <c r="G435" s="5"/>
      <c r="H435" s="5">
        <f>IFERROR(__xludf.DUMMYFUNCTION("SUM(FILTER(E$2:E$1088,FIND(G435,D$2:D$1088)))"),4.2080344E7)</f>
        <v>42080344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" t="s">
        <v>8</v>
      </c>
      <c r="B436" s="5" t="str">
        <f t="shared" si="2"/>
        <v>/ldqc/jclb/pbb/wqdlv/wqdlv/swdnss/bmrzhjs/</v>
      </c>
      <c r="C436" s="6" t="str">
        <f t="shared" si="3"/>
        <v>14435567</v>
      </c>
      <c r="D436" s="1" t="str">
        <f>IFERROR(__xludf.DUMMYFUNCTION("IF( ISBETWEEN(CODE(LEFT(A436,1)),CODE(""0""),CODE(""9"")), B436 &amp;A436,)"),"")</f>
        <v/>
      </c>
      <c r="E436" s="7">
        <f t="shared" si="1"/>
        <v>0</v>
      </c>
      <c r="F436" s="5"/>
      <c r="G436" s="5"/>
      <c r="H436" s="5">
        <f>IFERROR(__xludf.DUMMYFUNCTION("SUM(FILTER(E$2:E$1088,FIND(G436,D$2:D$1088)))"),4.2080344E7)</f>
        <v>42080344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" t="s">
        <v>266</v>
      </c>
      <c r="B437" s="5" t="str">
        <f t="shared" si="2"/>
        <v>/ldqc/jclb/pbb/wqdlv/wqdlv/swdnss/bmrzhjs/</v>
      </c>
      <c r="C437" s="6" t="str">
        <f t="shared" si="3"/>
        <v>14435567</v>
      </c>
      <c r="D437" s="1" t="str">
        <f>IFERROR(__xludf.DUMMYFUNCTION("IF( ISBETWEEN(CODE(LEFT(A437,1)),CODE(""0""),CODE(""9"")), B437 &amp;A437,)"),"/ldqc/jclb/pbb/wqdlv/wqdlv/swdnss/bmrzhjs/269825 mrqgpv.gsm")</f>
        <v>/ldqc/jclb/pbb/wqdlv/wqdlv/swdnss/bmrzhjs/269825 mrqgpv.gsm</v>
      </c>
      <c r="E437" s="7">
        <f t="shared" si="1"/>
        <v>269825</v>
      </c>
      <c r="F437" s="5"/>
      <c r="G437" s="5"/>
      <c r="H437" s="5">
        <f>IFERROR(__xludf.DUMMYFUNCTION("SUM(FILTER(E$2:E$1088,FIND(G437,D$2:D$1088)))"),4.2080344E7)</f>
        <v>42080344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" t="s">
        <v>267</v>
      </c>
      <c r="B438" s="5" t="str">
        <f t="shared" si="2"/>
        <v>/ldqc/jclb/pbb/wqdlv/wqdlv/swdnss/bmrzhjs/</v>
      </c>
      <c r="C438" s="6" t="str">
        <f t="shared" si="3"/>
        <v>14435567</v>
      </c>
      <c r="D438" s="1" t="str">
        <f>IFERROR(__xludf.DUMMYFUNCTION("IF( ISBETWEEN(CODE(LEFT(A438,1)),CODE(""0""),CODE(""9"")), B438 &amp;A438,)"),"/ldqc/jclb/pbb/wqdlv/wqdlv/swdnss/bmrzhjs/3162 rdmbdwq.bmv")</f>
        <v>/ldqc/jclb/pbb/wqdlv/wqdlv/swdnss/bmrzhjs/3162 rdmbdwq.bmv</v>
      </c>
      <c r="E438" s="7">
        <f t="shared" si="1"/>
        <v>3162</v>
      </c>
      <c r="F438" s="5"/>
      <c r="G438" s="5"/>
      <c r="H438" s="5">
        <f>IFERROR(__xludf.DUMMYFUNCTION("SUM(FILTER(E$2:E$1088,FIND(G438,D$2:D$1088)))"),4.2080344E7)</f>
        <v>42080344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" t="s">
        <v>18</v>
      </c>
      <c r="B439" s="5" t="str">
        <f t="shared" si="2"/>
        <v>/ldqc/jclb/pbb/wqdlv/wqdlv/swdnss/</v>
      </c>
      <c r="C439" s="6" t="str">
        <f t="shared" si="3"/>
        <v>1443556</v>
      </c>
      <c r="D439" s="1" t="str">
        <f>IFERROR(__xludf.DUMMYFUNCTION("IF( ISBETWEEN(CODE(LEFT(A439,1)),CODE(""0""),CODE(""9"")), B439 &amp;A439,)"),"")</f>
        <v/>
      </c>
      <c r="E439" s="7">
        <f t="shared" si="1"/>
        <v>0</v>
      </c>
      <c r="F439" s="5"/>
      <c r="G439" s="5"/>
      <c r="H439" s="5">
        <f>IFERROR(__xludf.DUMMYFUNCTION("SUM(FILTER(E$2:E$1088,FIND(G439,D$2:D$1088)))"),4.2080344E7)</f>
        <v>42080344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" t="s">
        <v>18</v>
      </c>
      <c r="B440" s="5" t="str">
        <f t="shared" si="2"/>
        <v>/ldqc/jclb/pbb/wqdlv/wqdlv/</v>
      </c>
      <c r="C440" s="6" t="str">
        <f t="shared" si="3"/>
        <v>144355</v>
      </c>
      <c r="D440" s="1" t="str">
        <f>IFERROR(__xludf.DUMMYFUNCTION("IF( ISBETWEEN(CODE(LEFT(A440,1)),CODE(""0""),CODE(""9"")), B440 &amp;A440,)"),"")</f>
        <v/>
      </c>
      <c r="E440" s="7">
        <f t="shared" si="1"/>
        <v>0</v>
      </c>
      <c r="F440" s="5"/>
      <c r="G440" s="5"/>
      <c r="H440" s="5">
        <f>IFERROR(__xludf.DUMMYFUNCTION("SUM(FILTER(E$2:E$1088,FIND(G440,D$2:D$1088)))"),4.2080344E7)</f>
        <v>42080344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" t="s">
        <v>18</v>
      </c>
      <c r="B441" s="5" t="str">
        <f t="shared" si="2"/>
        <v>/ldqc/jclb/pbb/wqdlv/</v>
      </c>
      <c r="C441" s="6" t="str">
        <f t="shared" si="3"/>
        <v>14435</v>
      </c>
      <c r="D441" s="1" t="str">
        <f>IFERROR(__xludf.DUMMYFUNCTION("IF( ISBETWEEN(CODE(LEFT(A441,1)),CODE(""0""),CODE(""9"")), B441 &amp;A441,)"),"")</f>
        <v/>
      </c>
      <c r="E441" s="7">
        <f t="shared" si="1"/>
        <v>0</v>
      </c>
      <c r="F441" s="5"/>
      <c r="G441" s="5"/>
      <c r="H441" s="5">
        <f>IFERROR(__xludf.DUMMYFUNCTION("SUM(FILTER(E$2:E$1088,FIND(G441,D$2:D$1088)))"),4.2080344E7)</f>
        <v>42080344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" t="s">
        <v>18</v>
      </c>
      <c r="B442" s="5" t="str">
        <f t="shared" si="2"/>
        <v>/ldqc/jclb/pbb/</v>
      </c>
      <c r="C442" s="6" t="str">
        <f t="shared" si="3"/>
        <v>1443</v>
      </c>
      <c r="D442" s="1" t="str">
        <f>IFERROR(__xludf.DUMMYFUNCTION("IF( ISBETWEEN(CODE(LEFT(A442,1)),CODE(""0""),CODE(""9"")), B442 &amp;A442,)"),"")</f>
        <v/>
      </c>
      <c r="E442" s="7">
        <f t="shared" si="1"/>
        <v>0</v>
      </c>
      <c r="F442" s="5"/>
      <c r="G442" s="5"/>
      <c r="H442" s="5">
        <f>IFERROR(__xludf.DUMMYFUNCTION("SUM(FILTER(E$2:E$1088,FIND(G442,D$2:D$1088)))"),4.2080344E7)</f>
        <v>42080344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" t="s">
        <v>183</v>
      </c>
      <c r="B443" s="5" t="str">
        <f t="shared" si="2"/>
        <v>/ldqc/jclb/pbb/zmflq/</v>
      </c>
      <c r="C443" s="6" t="str">
        <f t="shared" si="3"/>
        <v>14435</v>
      </c>
      <c r="D443" s="1" t="str">
        <f>IFERROR(__xludf.DUMMYFUNCTION("IF( ISBETWEEN(CODE(LEFT(A443,1)),CODE(""0""),CODE(""9"")), B443 &amp;A443,)"),"")</f>
        <v/>
      </c>
      <c r="E443" s="7">
        <f t="shared" si="1"/>
        <v>0</v>
      </c>
      <c r="F443" s="5"/>
      <c r="G443" s="5"/>
      <c r="H443" s="5">
        <f>IFERROR(__xludf.DUMMYFUNCTION("SUM(FILTER(E$2:E$1088,FIND(G443,D$2:D$1088)))"),4.2080344E7)</f>
        <v>42080344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" t="s">
        <v>8</v>
      </c>
      <c r="B444" s="5" t="str">
        <f t="shared" si="2"/>
        <v>/ldqc/jclb/pbb/zmflq/</v>
      </c>
      <c r="C444" s="6" t="str">
        <f t="shared" si="3"/>
        <v>14435</v>
      </c>
      <c r="D444" s="1" t="str">
        <f>IFERROR(__xludf.DUMMYFUNCTION("IF( ISBETWEEN(CODE(LEFT(A444,1)),CODE(""0""),CODE(""9"")), B444 &amp;A444,)"),"")</f>
        <v/>
      </c>
      <c r="E444" s="7">
        <f t="shared" si="1"/>
        <v>0</v>
      </c>
      <c r="F444" s="5"/>
      <c r="G444" s="5"/>
      <c r="H444" s="5">
        <f>IFERROR(__xludf.DUMMYFUNCTION("SUM(FILTER(E$2:E$1088,FIND(G444,D$2:D$1088)))"),4.2080344E7)</f>
        <v>42080344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" t="s">
        <v>268</v>
      </c>
      <c r="B445" s="5" t="str">
        <f t="shared" si="2"/>
        <v>/ldqc/jclb/pbb/zmflq/</v>
      </c>
      <c r="C445" s="6" t="str">
        <f t="shared" si="3"/>
        <v>14435</v>
      </c>
      <c r="D445" s="1" t="str">
        <f>IFERROR(__xludf.DUMMYFUNCTION("IF( ISBETWEEN(CODE(LEFT(A445,1)),CODE(""0""),CODE(""9"")), B445 &amp;A445,)"),"")</f>
        <v/>
      </c>
      <c r="E445" s="7">
        <f t="shared" si="1"/>
        <v>0</v>
      </c>
      <c r="F445" s="5"/>
      <c r="G445" s="5"/>
      <c r="H445" s="5">
        <f>IFERROR(__xludf.DUMMYFUNCTION("SUM(FILTER(E$2:E$1088,FIND(G445,D$2:D$1088)))"),4.2080344E7)</f>
        <v>42080344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" t="s">
        <v>12</v>
      </c>
      <c r="B446" s="5" t="str">
        <f t="shared" si="2"/>
        <v>/ldqc/jclb/pbb/zmflq/</v>
      </c>
      <c r="C446" s="6" t="str">
        <f t="shared" si="3"/>
        <v>14435</v>
      </c>
      <c r="D446" s="1" t="str">
        <f>IFERROR(__xludf.DUMMYFUNCTION("IF( ISBETWEEN(CODE(LEFT(A446,1)),CODE(""0""),CODE(""9"")), B446 &amp;A446,)"),"")</f>
        <v/>
      </c>
      <c r="E446" s="7">
        <f t="shared" si="1"/>
        <v>0</v>
      </c>
      <c r="F446" s="5"/>
      <c r="G446" s="5"/>
      <c r="H446" s="5">
        <f>IFERROR(__xludf.DUMMYFUNCTION("SUM(FILTER(E$2:E$1088,FIND(G446,D$2:D$1088)))"),4.2080344E7)</f>
        <v>42080344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" t="s">
        <v>269</v>
      </c>
      <c r="B447" s="5" t="str">
        <f t="shared" si="2"/>
        <v>/ldqc/jclb/pbb/zmflq/</v>
      </c>
      <c r="C447" s="6" t="str">
        <f t="shared" si="3"/>
        <v>14435</v>
      </c>
      <c r="D447" s="1" t="str">
        <f>IFERROR(__xludf.DUMMYFUNCTION("IF( ISBETWEEN(CODE(LEFT(A447,1)),CODE(""0""),CODE(""9"")), B447 &amp;A447,)"),"")</f>
        <v/>
      </c>
      <c r="E447" s="7">
        <f t="shared" si="1"/>
        <v>0</v>
      </c>
      <c r="F447" s="5"/>
      <c r="G447" s="5"/>
      <c r="H447" s="5">
        <f>IFERROR(__xludf.DUMMYFUNCTION("SUM(FILTER(E$2:E$1088,FIND(G447,D$2:D$1088)))"),4.2080344E7)</f>
        <v>42080344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" t="s">
        <v>270</v>
      </c>
      <c r="B448" s="5" t="str">
        <f t="shared" si="2"/>
        <v>/ldqc/jclb/pbb/zmflq/</v>
      </c>
      <c r="C448" s="6" t="str">
        <f t="shared" si="3"/>
        <v>14435</v>
      </c>
      <c r="D448" s="1" t="str">
        <f>IFERROR(__xludf.DUMMYFUNCTION("IF( ISBETWEEN(CODE(LEFT(A448,1)),CODE(""0""),CODE(""9"")), B448 &amp;A448,)"),"")</f>
        <v/>
      </c>
      <c r="E448" s="7">
        <f t="shared" si="1"/>
        <v>0</v>
      </c>
      <c r="F448" s="5"/>
      <c r="G448" s="5"/>
      <c r="H448" s="5">
        <f>IFERROR(__xludf.DUMMYFUNCTION("SUM(FILTER(E$2:E$1088,FIND(G448,D$2:D$1088)))"),4.2080344E7)</f>
        <v>42080344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" t="s">
        <v>271</v>
      </c>
      <c r="B449" s="5" t="str">
        <f t="shared" si="2"/>
        <v>/ldqc/jclb/pbb/zmflq/</v>
      </c>
      <c r="C449" s="6" t="str">
        <f t="shared" si="3"/>
        <v>14435</v>
      </c>
      <c r="D449" s="1" t="str">
        <f>IFERROR(__xludf.DUMMYFUNCTION("IF( ISBETWEEN(CODE(LEFT(A449,1)),CODE(""0""),CODE(""9"")), B449 &amp;A449,)"),"")</f>
        <v/>
      </c>
      <c r="E449" s="7">
        <f t="shared" si="1"/>
        <v>0</v>
      </c>
      <c r="F449" s="5"/>
      <c r="G449" s="5"/>
      <c r="H449" s="5">
        <f>IFERROR(__xludf.DUMMYFUNCTION("SUM(FILTER(E$2:E$1088,FIND(G449,D$2:D$1088)))"),4.2080344E7)</f>
        <v>42080344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" t="s">
        <v>272</v>
      </c>
      <c r="B450" s="5" t="str">
        <f t="shared" si="2"/>
        <v>/ldqc/jclb/pbb/zmflq/</v>
      </c>
      <c r="C450" s="6" t="str">
        <f t="shared" si="3"/>
        <v>14435</v>
      </c>
      <c r="D450" s="1" t="str">
        <f>IFERROR(__xludf.DUMMYFUNCTION("IF( ISBETWEEN(CODE(LEFT(A450,1)),CODE(""0""),CODE(""9"")), B450 &amp;A450,)"),"")</f>
        <v/>
      </c>
      <c r="E450" s="7">
        <f t="shared" si="1"/>
        <v>0</v>
      </c>
      <c r="F450" s="5"/>
      <c r="G450" s="5"/>
      <c r="H450" s="5">
        <f>IFERROR(__xludf.DUMMYFUNCTION("SUM(FILTER(E$2:E$1088,FIND(G450,D$2:D$1088)))"),4.2080344E7)</f>
        <v>42080344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" t="s">
        <v>61</v>
      </c>
      <c r="B451" s="5" t="str">
        <f t="shared" si="2"/>
        <v>/ldqc/jclb/pbb/zmflq/</v>
      </c>
      <c r="C451" s="6" t="str">
        <f t="shared" si="3"/>
        <v>14435</v>
      </c>
      <c r="D451" s="1" t="str">
        <f>IFERROR(__xludf.DUMMYFUNCTION("IF( ISBETWEEN(CODE(LEFT(A451,1)),CODE(""0""),CODE(""9"")), B451 &amp;A451,)"),"")</f>
        <v/>
      </c>
      <c r="E451" s="7">
        <f t="shared" si="1"/>
        <v>0</v>
      </c>
      <c r="F451" s="5"/>
      <c r="G451" s="5"/>
      <c r="H451" s="5">
        <f>IFERROR(__xludf.DUMMYFUNCTION("SUM(FILTER(E$2:E$1088,FIND(G451,D$2:D$1088)))"),4.2080344E7)</f>
        <v>42080344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" t="s">
        <v>273</v>
      </c>
      <c r="B452" s="5" t="str">
        <f t="shared" si="2"/>
        <v>/ldqc/jclb/pbb/zmflq/hnrnldw/</v>
      </c>
      <c r="C452" s="6" t="str">
        <f t="shared" si="3"/>
        <v>144357</v>
      </c>
      <c r="D452" s="1" t="str">
        <f>IFERROR(__xludf.DUMMYFUNCTION("IF( ISBETWEEN(CODE(LEFT(A452,1)),CODE(""0""),CODE(""9"")), B452 &amp;A452,)"),"")</f>
        <v/>
      </c>
      <c r="E452" s="7">
        <f t="shared" si="1"/>
        <v>0</v>
      </c>
      <c r="F452" s="5"/>
      <c r="G452" s="5"/>
      <c r="H452" s="5">
        <f>IFERROR(__xludf.DUMMYFUNCTION("SUM(FILTER(E$2:E$1088,FIND(G452,D$2:D$1088)))"),4.2080344E7)</f>
        <v>42080344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" t="s">
        <v>8</v>
      </c>
      <c r="B453" s="5" t="str">
        <f t="shared" si="2"/>
        <v>/ldqc/jclb/pbb/zmflq/hnrnldw/</v>
      </c>
      <c r="C453" s="6" t="str">
        <f t="shared" si="3"/>
        <v>144357</v>
      </c>
      <c r="D453" s="1" t="str">
        <f>IFERROR(__xludf.DUMMYFUNCTION("IF( ISBETWEEN(CODE(LEFT(A453,1)),CODE(""0""),CODE(""9"")), B453 &amp;A453,)"),"")</f>
        <v/>
      </c>
      <c r="E453" s="7">
        <f t="shared" si="1"/>
        <v>0</v>
      </c>
      <c r="F453" s="5"/>
      <c r="G453" s="5"/>
      <c r="H453" s="5">
        <f>IFERROR(__xludf.DUMMYFUNCTION("SUM(FILTER(E$2:E$1088,FIND(G453,D$2:D$1088)))"),4.2080344E7)</f>
        <v>42080344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" t="s">
        <v>274</v>
      </c>
      <c r="B454" s="5" t="str">
        <f t="shared" si="2"/>
        <v>/ldqc/jclb/pbb/zmflq/hnrnldw/</v>
      </c>
      <c r="C454" s="6" t="str">
        <f t="shared" si="3"/>
        <v>144357</v>
      </c>
      <c r="D454" s="1" t="str">
        <f>IFERROR(__xludf.DUMMYFUNCTION("IF( ISBETWEEN(CODE(LEFT(A454,1)),CODE(""0""),CODE(""9"")), B454 &amp;A454,)"),"/ldqc/jclb/pbb/zmflq/hnrnldw/102631 wjbbjwtm.vvz")</f>
        <v>/ldqc/jclb/pbb/zmflq/hnrnldw/102631 wjbbjwtm.vvz</v>
      </c>
      <c r="E454" s="7">
        <f t="shared" si="1"/>
        <v>102631</v>
      </c>
      <c r="F454" s="5"/>
      <c r="G454" s="5"/>
      <c r="H454" s="5">
        <f>IFERROR(__xludf.DUMMYFUNCTION("SUM(FILTER(E$2:E$1088,FIND(G454,D$2:D$1088)))"),4.2080344E7)</f>
        <v>42080344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" t="s">
        <v>18</v>
      </c>
      <c r="B455" s="5" t="str">
        <f t="shared" si="2"/>
        <v>/ldqc/jclb/pbb/zmflq/</v>
      </c>
      <c r="C455" s="6" t="str">
        <f t="shared" si="3"/>
        <v>14435</v>
      </c>
      <c r="D455" s="1" t="str">
        <f>IFERROR(__xludf.DUMMYFUNCTION("IF( ISBETWEEN(CODE(LEFT(A455,1)),CODE(""0""),CODE(""9"")), B455 &amp;A455,)"),"")</f>
        <v/>
      </c>
      <c r="E455" s="7">
        <f t="shared" si="1"/>
        <v>0</v>
      </c>
      <c r="F455" s="5"/>
      <c r="G455" s="5"/>
      <c r="H455" s="5">
        <f>IFERROR(__xludf.DUMMYFUNCTION("SUM(FILTER(E$2:E$1088,FIND(G455,D$2:D$1088)))"),4.2080344E7)</f>
        <v>42080344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" t="s">
        <v>30</v>
      </c>
      <c r="B456" s="5" t="str">
        <f t="shared" si="2"/>
        <v>/ldqc/jclb/pbb/zmflq/lcgv/</v>
      </c>
      <c r="C456" s="6" t="str">
        <f t="shared" si="3"/>
        <v>144354</v>
      </c>
      <c r="D456" s="1" t="str">
        <f>IFERROR(__xludf.DUMMYFUNCTION("IF( ISBETWEEN(CODE(LEFT(A456,1)),CODE(""0""),CODE(""9"")), B456 &amp;A456,)"),"")</f>
        <v/>
      </c>
      <c r="E456" s="7">
        <f t="shared" si="1"/>
        <v>0</v>
      </c>
      <c r="F456" s="5"/>
      <c r="G456" s="5"/>
      <c r="H456" s="5">
        <f>IFERROR(__xludf.DUMMYFUNCTION("SUM(FILTER(E$2:E$1088,FIND(G456,D$2:D$1088)))"),4.2080344E7)</f>
        <v>42080344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" t="s">
        <v>8</v>
      </c>
      <c r="B457" s="5" t="str">
        <f t="shared" si="2"/>
        <v>/ldqc/jclb/pbb/zmflq/lcgv/</v>
      </c>
      <c r="C457" s="6" t="str">
        <f t="shared" si="3"/>
        <v>144354</v>
      </c>
      <c r="D457" s="1" t="str">
        <f>IFERROR(__xludf.DUMMYFUNCTION("IF( ISBETWEEN(CODE(LEFT(A457,1)),CODE(""0""),CODE(""9"")), B457 &amp;A457,)"),"")</f>
        <v/>
      </c>
      <c r="E457" s="7">
        <f t="shared" si="1"/>
        <v>0</v>
      </c>
      <c r="F457" s="5"/>
      <c r="G457" s="5"/>
      <c r="H457" s="5">
        <f>IFERROR(__xludf.DUMMYFUNCTION("SUM(FILTER(E$2:E$1088,FIND(G457,D$2:D$1088)))"),4.2080344E7)</f>
        <v>42080344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" t="s">
        <v>275</v>
      </c>
      <c r="B458" s="5" t="str">
        <f t="shared" si="2"/>
        <v>/ldqc/jclb/pbb/zmflq/lcgv/</v>
      </c>
      <c r="C458" s="6" t="str">
        <f t="shared" si="3"/>
        <v>144354</v>
      </c>
      <c r="D458" s="1" t="str">
        <f>IFERROR(__xludf.DUMMYFUNCTION("IF( ISBETWEEN(CODE(LEFT(A458,1)),CODE(""0""),CODE(""9"")), B458 &amp;A458,)"),"")</f>
        <v/>
      </c>
      <c r="E458" s="7">
        <f t="shared" si="1"/>
        <v>0</v>
      </c>
      <c r="F458" s="5"/>
      <c r="G458" s="5"/>
      <c r="H458" s="5">
        <f>IFERROR(__xludf.DUMMYFUNCTION("SUM(FILTER(E$2:E$1088,FIND(G458,D$2:D$1088)))"),4.2080344E7)</f>
        <v>42080344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" t="s">
        <v>276</v>
      </c>
      <c r="B459" s="5" t="str">
        <f t="shared" si="2"/>
        <v>/ldqc/jclb/pbb/zmflq/lcgv/</v>
      </c>
      <c r="C459" s="6" t="str">
        <f t="shared" si="3"/>
        <v>144354</v>
      </c>
      <c r="D459" s="1" t="str">
        <f>IFERROR(__xludf.DUMMYFUNCTION("IF( ISBETWEEN(CODE(LEFT(A459,1)),CODE(""0""),CODE(""9"")), B459 &amp;A459,)"),"")</f>
        <v/>
      </c>
      <c r="E459" s="7">
        <f t="shared" si="1"/>
        <v>0</v>
      </c>
      <c r="F459" s="5"/>
      <c r="G459" s="5"/>
      <c r="H459" s="5">
        <f>IFERROR(__xludf.DUMMYFUNCTION("SUM(FILTER(E$2:E$1088,FIND(G459,D$2:D$1088)))"),4.2080344E7)</f>
        <v>42080344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" t="s">
        <v>277</v>
      </c>
      <c r="B460" s="5" t="str">
        <f t="shared" si="2"/>
        <v>/ldqc/jclb/pbb/zmflq/lcgv/</v>
      </c>
      <c r="C460" s="6" t="str">
        <f t="shared" si="3"/>
        <v>144354</v>
      </c>
      <c r="D460" s="1" t="str">
        <f>IFERROR(__xludf.DUMMYFUNCTION("IF( ISBETWEEN(CODE(LEFT(A460,1)),CODE(""0""),CODE(""9"")), B460 &amp;A460,)"),"")</f>
        <v/>
      </c>
      <c r="E460" s="7">
        <f t="shared" si="1"/>
        <v>0</v>
      </c>
      <c r="F460" s="5"/>
      <c r="G460" s="5"/>
      <c r="H460" s="5">
        <f>IFERROR(__xludf.DUMMYFUNCTION("SUM(FILTER(E$2:E$1088,FIND(G460,D$2:D$1088)))"),4.2080344E7)</f>
        <v>42080344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" t="s">
        <v>278</v>
      </c>
      <c r="B461" s="5" t="str">
        <f t="shared" si="2"/>
        <v>/ldqc/jclb/pbb/zmflq/lcgv/</v>
      </c>
      <c r="C461" s="6" t="str">
        <f t="shared" si="3"/>
        <v>144354</v>
      </c>
      <c r="D461" s="1" t="str">
        <f>IFERROR(__xludf.DUMMYFUNCTION("IF( ISBETWEEN(CODE(LEFT(A461,1)),CODE(""0""),CODE(""9"")), B461 &amp;A461,)"),"/ldqc/jclb/pbb/zmflq/lcgv/205204 lqnrp")</f>
        <v>/ldqc/jclb/pbb/zmflq/lcgv/205204 lqnrp</v>
      </c>
      <c r="E461" s="7">
        <f t="shared" si="1"/>
        <v>205204</v>
      </c>
      <c r="F461" s="5"/>
      <c r="G461" s="5"/>
      <c r="H461" s="5">
        <f>IFERROR(__xludf.DUMMYFUNCTION("SUM(FILTER(E$2:E$1088,FIND(G461,D$2:D$1088)))"),4.2080344E7)</f>
        <v>42080344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" t="s">
        <v>279</v>
      </c>
      <c r="B462" s="5" t="str">
        <f t="shared" si="2"/>
        <v>/ldqc/jclb/pbb/zmflq/lcgv/</v>
      </c>
      <c r="C462" s="6" t="str">
        <f t="shared" si="3"/>
        <v>144354</v>
      </c>
      <c r="D462" s="1" t="str">
        <f>IFERROR(__xludf.DUMMYFUNCTION("IF( ISBETWEEN(CODE(LEFT(A462,1)),CODE(""0""),CODE(""9"")), B462 &amp;A462,)"),"")</f>
        <v/>
      </c>
      <c r="E462" s="7">
        <f t="shared" si="1"/>
        <v>0</v>
      </c>
      <c r="F462" s="5"/>
      <c r="G462" s="5"/>
      <c r="H462" s="5">
        <f>IFERROR(__xludf.DUMMYFUNCTION("SUM(FILTER(E$2:E$1088,FIND(G462,D$2:D$1088)))"),4.2080344E7)</f>
        <v>42080344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" t="s">
        <v>22</v>
      </c>
      <c r="B463" s="5" t="str">
        <f t="shared" si="2"/>
        <v>/ldqc/jclb/pbb/zmflq/lcgv/</v>
      </c>
      <c r="C463" s="6" t="str">
        <f t="shared" si="3"/>
        <v>144354</v>
      </c>
      <c r="D463" s="1" t="str">
        <f>IFERROR(__xludf.DUMMYFUNCTION("IF( ISBETWEEN(CODE(LEFT(A463,1)),CODE(""0""),CODE(""9"")), B463 &amp;A463,)"),"")</f>
        <v/>
      </c>
      <c r="E463" s="7">
        <f t="shared" si="1"/>
        <v>0</v>
      </c>
      <c r="F463" s="5"/>
      <c r="G463" s="5"/>
      <c r="H463" s="5">
        <f>IFERROR(__xludf.DUMMYFUNCTION("SUM(FILTER(E$2:E$1088,FIND(G463,D$2:D$1088)))"),4.2080344E7)</f>
        <v>42080344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" t="s">
        <v>280</v>
      </c>
      <c r="B464" s="5" t="str">
        <f t="shared" si="2"/>
        <v>/ldqc/jclb/pbb/zmflq/lcgv/</v>
      </c>
      <c r="C464" s="6" t="str">
        <f t="shared" si="3"/>
        <v>144354</v>
      </c>
      <c r="D464" s="1" t="str">
        <f>IFERROR(__xludf.DUMMYFUNCTION("IF( ISBETWEEN(CODE(LEFT(A464,1)),CODE(""0""),CODE(""9"")), B464 &amp;A464,)"),"")</f>
        <v/>
      </c>
      <c r="E464" s="7">
        <f t="shared" si="1"/>
        <v>0</v>
      </c>
      <c r="F464" s="5"/>
      <c r="G464" s="5"/>
      <c r="H464" s="5">
        <f>IFERROR(__xludf.DUMMYFUNCTION("SUM(FILTER(E$2:E$1088,FIND(G464,D$2:D$1088)))"),4.2080344E7)</f>
        <v>42080344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" t="s">
        <v>281</v>
      </c>
      <c r="B465" s="5" t="str">
        <f t="shared" si="2"/>
        <v>/ldqc/jclb/pbb/zmflq/lcgv/</v>
      </c>
      <c r="C465" s="6" t="str">
        <f t="shared" si="3"/>
        <v>144354</v>
      </c>
      <c r="D465" s="1" t="str">
        <f>IFERROR(__xludf.DUMMYFUNCTION("IF( ISBETWEEN(CODE(LEFT(A465,1)),CODE(""0""),CODE(""9"")), B465 &amp;A465,)"),"")</f>
        <v/>
      </c>
      <c r="E465" s="7">
        <f t="shared" si="1"/>
        <v>0</v>
      </c>
      <c r="F465" s="5"/>
      <c r="G465" s="5"/>
      <c r="H465" s="5">
        <f>IFERROR(__xludf.DUMMYFUNCTION("SUM(FILTER(E$2:E$1088,FIND(G465,D$2:D$1088)))"),4.2080344E7)</f>
        <v>42080344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" t="s">
        <v>173</v>
      </c>
      <c r="B466" s="5" t="str">
        <f t="shared" si="2"/>
        <v>/ldqc/jclb/pbb/zmflq/lcgv/</v>
      </c>
      <c r="C466" s="6" t="str">
        <f t="shared" si="3"/>
        <v>144354</v>
      </c>
      <c r="D466" s="1" t="str">
        <f>IFERROR(__xludf.DUMMYFUNCTION("IF( ISBETWEEN(CODE(LEFT(A466,1)),CODE(""0""),CODE(""9"")), B466 &amp;A466,)"),"")</f>
        <v/>
      </c>
      <c r="E466" s="7">
        <f t="shared" si="1"/>
        <v>0</v>
      </c>
      <c r="F466" s="5"/>
      <c r="G466" s="5"/>
      <c r="H466" s="5">
        <f>IFERROR(__xludf.DUMMYFUNCTION("SUM(FILTER(E$2:E$1088,FIND(G466,D$2:D$1088)))"),4.2080344E7)</f>
        <v>42080344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" t="s">
        <v>282</v>
      </c>
      <c r="B467" s="5" t="str">
        <f t="shared" si="2"/>
        <v>/ldqc/jclb/pbb/zmflq/lcgv/dzz/</v>
      </c>
      <c r="C467" s="6" t="str">
        <f t="shared" si="3"/>
        <v>1443543</v>
      </c>
      <c r="D467" s="1" t="str">
        <f>IFERROR(__xludf.DUMMYFUNCTION("IF( ISBETWEEN(CODE(LEFT(A467,1)),CODE(""0""),CODE(""9"")), B467 &amp;A467,)"),"")</f>
        <v/>
      </c>
      <c r="E467" s="7">
        <f t="shared" si="1"/>
        <v>0</v>
      </c>
      <c r="F467" s="5"/>
      <c r="G467" s="5"/>
      <c r="H467" s="5">
        <f>IFERROR(__xludf.DUMMYFUNCTION("SUM(FILTER(E$2:E$1088,FIND(G467,D$2:D$1088)))"),4.2080344E7)</f>
        <v>42080344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" t="s">
        <v>8</v>
      </c>
      <c r="B468" s="5" t="str">
        <f t="shared" si="2"/>
        <v>/ldqc/jclb/pbb/zmflq/lcgv/dzz/</v>
      </c>
      <c r="C468" s="6" t="str">
        <f t="shared" si="3"/>
        <v>1443543</v>
      </c>
      <c r="D468" s="1" t="str">
        <f>IFERROR(__xludf.DUMMYFUNCTION("IF( ISBETWEEN(CODE(LEFT(A468,1)),CODE(""0""),CODE(""9"")), B468 &amp;A468,)"),"")</f>
        <v/>
      </c>
      <c r="E468" s="7">
        <f t="shared" si="1"/>
        <v>0</v>
      </c>
      <c r="F468" s="5"/>
      <c r="G468" s="5"/>
      <c r="H468" s="5">
        <f>IFERROR(__xludf.DUMMYFUNCTION("SUM(FILTER(E$2:E$1088,FIND(G468,D$2:D$1088)))"),4.2080344E7)</f>
        <v>42080344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" t="s">
        <v>283</v>
      </c>
      <c r="B469" s="5" t="str">
        <f t="shared" si="2"/>
        <v>/ldqc/jclb/pbb/zmflq/lcgv/dzz/</v>
      </c>
      <c r="C469" s="6" t="str">
        <f t="shared" si="3"/>
        <v>1443543</v>
      </c>
      <c r="D469" s="1" t="str">
        <f>IFERROR(__xludf.DUMMYFUNCTION("IF( ISBETWEEN(CODE(LEFT(A469,1)),CODE(""0""),CODE(""9"")), B469 &amp;A469,)"),"")</f>
        <v/>
      </c>
      <c r="E469" s="7">
        <f t="shared" si="1"/>
        <v>0</v>
      </c>
      <c r="F469" s="5"/>
      <c r="G469" s="5"/>
      <c r="H469" s="5">
        <f>IFERROR(__xludf.DUMMYFUNCTION("SUM(FILTER(E$2:E$1088,FIND(G469,D$2:D$1088)))"),4.2080344E7)</f>
        <v>42080344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" t="s">
        <v>284</v>
      </c>
      <c r="B470" s="5" t="str">
        <f t="shared" si="2"/>
        <v>/ldqc/jclb/pbb/zmflq/lcgv/dzz/</v>
      </c>
      <c r="C470" s="6" t="str">
        <f t="shared" si="3"/>
        <v>1443543</v>
      </c>
      <c r="D470" s="1" t="str">
        <f>IFERROR(__xludf.DUMMYFUNCTION("IF( ISBETWEEN(CODE(LEFT(A470,1)),CODE(""0""),CODE(""9"")), B470 &amp;A470,)"),"/ldqc/jclb/pbb/zmflq/lcgv/dzz/226221 nggtqdzn")</f>
        <v>/ldqc/jclb/pbb/zmflq/lcgv/dzz/226221 nggtqdzn</v>
      </c>
      <c r="E470" s="7">
        <f t="shared" si="1"/>
        <v>226221</v>
      </c>
      <c r="F470" s="5"/>
      <c r="G470" s="5"/>
      <c r="H470" s="5">
        <f>IFERROR(__xludf.DUMMYFUNCTION("SUM(FILTER(E$2:E$1088,FIND(G470,D$2:D$1088)))"),4.2080344E7)</f>
        <v>42080344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" t="s">
        <v>285</v>
      </c>
      <c r="B471" s="5" t="str">
        <f t="shared" si="2"/>
        <v>/ldqc/jclb/pbb/zmflq/lcgv/dzz/</v>
      </c>
      <c r="C471" s="6" t="str">
        <f t="shared" si="3"/>
        <v>1443543</v>
      </c>
      <c r="D471" s="1" t="str">
        <f>IFERROR(__xludf.DUMMYFUNCTION("IF( ISBETWEEN(CODE(LEFT(A471,1)),CODE(""0""),CODE(""9"")), B471 &amp;A471,)"),"/ldqc/jclb/pbb/zmflq/lcgv/dzz/94641 npmpjnjm.bzg")</f>
        <v>/ldqc/jclb/pbb/zmflq/lcgv/dzz/94641 npmpjnjm.bzg</v>
      </c>
      <c r="E471" s="7">
        <f t="shared" si="1"/>
        <v>94641</v>
      </c>
      <c r="F471" s="5"/>
      <c r="G471" s="5"/>
      <c r="H471" s="5">
        <f>IFERROR(__xludf.DUMMYFUNCTION("SUM(FILTER(E$2:E$1088,FIND(G471,D$2:D$1088)))"),4.2080344E7)</f>
        <v>42080344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" t="s">
        <v>286</v>
      </c>
      <c r="B472" s="5" t="str">
        <f t="shared" si="2"/>
        <v>/ldqc/jclb/pbb/zmflq/lcgv/dzz/</v>
      </c>
      <c r="C472" s="6" t="str">
        <f t="shared" si="3"/>
        <v>1443543</v>
      </c>
      <c r="D472" s="1" t="str">
        <f>IFERROR(__xludf.DUMMYFUNCTION("IF( ISBETWEEN(CODE(LEFT(A472,1)),CODE(""0""),CODE(""9"")), B472 &amp;A472,)"),"")</f>
        <v/>
      </c>
      <c r="E472" s="7">
        <f t="shared" si="1"/>
        <v>0</v>
      </c>
      <c r="F472" s="5"/>
      <c r="G472" s="5"/>
      <c r="H472" s="5">
        <f>IFERROR(__xludf.DUMMYFUNCTION("SUM(FILTER(E$2:E$1088,FIND(G472,D$2:D$1088)))"),4.2080344E7)</f>
        <v>42080344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" t="s">
        <v>287</v>
      </c>
      <c r="B473" s="5" t="str">
        <f t="shared" si="2"/>
        <v>/ldqc/jclb/pbb/zmflq/lcgv/dzz/</v>
      </c>
      <c r="C473" s="6" t="str">
        <f t="shared" si="3"/>
        <v>1443543</v>
      </c>
      <c r="D473" s="1" t="str">
        <f>IFERROR(__xludf.DUMMYFUNCTION("IF( ISBETWEEN(CODE(LEFT(A473,1)),CODE(""0""),CODE(""9"")), B473 &amp;A473,)"),"")</f>
        <v/>
      </c>
      <c r="E473" s="7">
        <f t="shared" si="1"/>
        <v>0</v>
      </c>
      <c r="F473" s="5"/>
      <c r="G473" s="5"/>
      <c r="H473" s="5">
        <f>IFERROR(__xludf.DUMMYFUNCTION("SUM(FILTER(E$2:E$1088,FIND(G473,D$2:D$1088)))"),4.2080344E7)</f>
        <v>42080344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" t="s">
        <v>288</v>
      </c>
      <c r="B474" s="5" t="str">
        <f t="shared" si="2"/>
        <v>/ldqc/jclb/pbb/zmflq/lcgv/dzz/</v>
      </c>
      <c r="C474" s="6" t="str">
        <f t="shared" si="3"/>
        <v>1443543</v>
      </c>
      <c r="D474" s="1" t="str">
        <f>IFERROR(__xludf.DUMMYFUNCTION("IF( ISBETWEEN(CODE(LEFT(A474,1)),CODE(""0""),CODE(""9"")), B474 &amp;A474,)"),"/ldqc/jclb/pbb/zmflq/lcgv/dzz/41983 vfdz.ngz")</f>
        <v>/ldqc/jclb/pbb/zmflq/lcgv/dzz/41983 vfdz.ngz</v>
      </c>
      <c r="E474" s="7">
        <f t="shared" si="1"/>
        <v>41983</v>
      </c>
      <c r="F474" s="5"/>
      <c r="G474" s="5"/>
      <c r="H474" s="5">
        <f>IFERROR(__xludf.DUMMYFUNCTION("SUM(FILTER(E$2:E$1088,FIND(G474,D$2:D$1088)))"),4.2080344E7)</f>
        <v>42080344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" t="s">
        <v>289</v>
      </c>
      <c r="B475" s="5" t="str">
        <f t="shared" si="2"/>
        <v>/ldqc/jclb/pbb/zmflq/lcgv/dzz/</v>
      </c>
      <c r="C475" s="6" t="str">
        <f t="shared" si="3"/>
        <v>1443543</v>
      </c>
      <c r="D475" s="1" t="str">
        <f>IFERROR(__xludf.DUMMYFUNCTION("IF( ISBETWEEN(CODE(LEFT(A475,1)),CODE(""0""),CODE(""9"")), B475 &amp;A475,)"),"/ldqc/jclb/pbb/zmflq/lcgv/dzz/271561 zmflq.zsc")</f>
        <v>/ldqc/jclb/pbb/zmflq/lcgv/dzz/271561 zmflq.zsc</v>
      </c>
      <c r="E475" s="7">
        <f t="shared" si="1"/>
        <v>271561</v>
      </c>
      <c r="F475" s="5"/>
      <c r="G475" s="5"/>
      <c r="H475" s="5">
        <f>IFERROR(__xludf.DUMMYFUNCTION("SUM(FILTER(E$2:E$1088,FIND(G475,D$2:D$1088)))"),4.2080344E7)</f>
        <v>42080344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" t="s">
        <v>290</v>
      </c>
      <c r="B476" s="5" t="str">
        <f t="shared" si="2"/>
        <v>/ldqc/jclb/pbb/zmflq/lcgv/dzz/cvvdv/</v>
      </c>
      <c r="C476" s="6" t="str">
        <f t="shared" si="3"/>
        <v>14435435</v>
      </c>
      <c r="D476" s="1" t="str">
        <f>IFERROR(__xludf.DUMMYFUNCTION("IF( ISBETWEEN(CODE(LEFT(A476,1)),CODE(""0""),CODE(""9"")), B476 &amp;A476,)"),"")</f>
        <v/>
      </c>
      <c r="E476" s="7">
        <f t="shared" si="1"/>
        <v>0</v>
      </c>
      <c r="F476" s="5"/>
      <c r="G476" s="5"/>
      <c r="H476" s="5">
        <f>IFERROR(__xludf.DUMMYFUNCTION("SUM(FILTER(E$2:E$1088,FIND(G476,D$2:D$1088)))"),4.2080344E7)</f>
        <v>42080344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" t="s">
        <v>8</v>
      </c>
      <c r="B477" s="5" t="str">
        <f t="shared" si="2"/>
        <v>/ldqc/jclb/pbb/zmflq/lcgv/dzz/cvvdv/</v>
      </c>
      <c r="C477" s="6" t="str">
        <f t="shared" si="3"/>
        <v>14435435</v>
      </c>
      <c r="D477" s="1" t="str">
        <f>IFERROR(__xludf.DUMMYFUNCTION("IF( ISBETWEEN(CODE(LEFT(A477,1)),CODE(""0""),CODE(""9"")), B477 &amp;A477,)"),"")</f>
        <v/>
      </c>
      <c r="E477" s="7">
        <f t="shared" si="1"/>
        <v>0</v>
      </c>
      <c r="F477" s="5"/>
      <c r="G477" s="5"/>
      <c r="H477" s="5">
        <f>IFERROR(__xludf.DUMMYFUNCTION("SUM(FILTER(E$2:E$1088,FIND(G477,D$2:D$1088)))"),4.2080344E7)</f>
        <v>42080344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" t="s">
        <v>291</v>
      </c>
      <c r="B478" s="5" t="str">
        <f t="shared" si="2"/>
        <v>/ldqc/jclb/pbb/zmflq/lcgv/dzz/cvvdv/</v>
      </c>
      <c r="C478" s="6" t="str">
        <f t="shared" si="3"/>
        <v>14435435</v>
      </c>
      <c r="D478" s="1" t="str">
        <f>IFERROR(__xludf.DUMMYFUNCTION("IF( ISBETWEEN(CODE(LEFT(A478,1)),CODE(""0""),CODE(""9"")), B478 &amp;A478,)"),"/ldqc/jclb/pbb/zmflq/lcgv/dzz/cvvdv/64260 hhqv.tsg")</f>
        <v>/ldqc/jclb/pbb/zmflq/lcgv/dzz/cvvdv/64260 hhqv.tsg</v>
      </c>
      <c r="E478" s="7">
        <f t="shared" si="1"/>
        <v>64260</v>
      </c>
      <c r="F478" s="5"/>
      <c r="G478" s="5"/>
      <c r="H478" s="5">
        <f>IFERROR(__xludf.DUMMYFUNCTION("SUM(FILTER(E$2:E$1088,FIND(G478,D$2:D$1088)))"),4.2080344E7)</f>
        <v>42080344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" t="s">
        <v>292</v>
      </c>
      <c r="B479" s="5" t="str">
        <f t="shared" si="2"/>
        <v>/ldqc/jclb/pbb/zmflq/lcgv/dzz/cvvdv/</v>
      </c>
      <c r="C479" s="6" t="str">
        <f t="shared" si="3"/>
        <v>14435435</v>
      </c>
      <c r="D479" s="1" t="str">
        <f>IFERROR(__xludf.DUMMYFUNCTION("IF( ISBETWEEN(CODE(LEFT(A479,1)),CODE(""0""),CODE(""9"")), B479 &amp;A479,)"),"/ldqc/jclb/pbb/zmflq/lcgv/dzz/cvvdv/31245 pzqgf.cjd")</f>
        <v>/ldqc/jclb/pbb/zmflq/lcgv/dzz/cvvdv/31245 pzqgf.cjd</v>
      </c>
      <c r="E479" s="7">
        <f t="shared" si="1"/>
        <v>31245</v>
      </c>
      <c r="F479" s="5"/>
      <c r="G479" s="5"/>
      <c r="H479" s="5">
        <f>IFERROR(__xludf.DUMMYFUNCTION("SUM(FILTER(E$2:E$1088,FIND(G479,D$2:D$1088)))"),4.2080344E7)</f>
        <v>42080344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" t="s">
        <v>293</v>
      </c>
      <c r="B480" s="5" t="str">
        <f t="shared" si="2"/>
        <v>/ldqc/jclb/pbb/zmflq/lcgv/dzz/cvvdv/</v>
      </c>
      <c r="C480" s="6" t="str">
        <f t="shared" si="3"/>
        <v>14435435</v>
      </c>
      <c r="D480" s="1" t="str">
        <f>IFERROR(__xludf.DUMMYFUNCTION("IF( ISBETWEEN(CODE(LEFT(A480,1)),CODE(""0""),CODE(""9"")), B480 &amp;A480,)"),"/ldqc/jclb/pbb/zmflq/lcgv/dzz/cvvdv/280268 znjjp")</f>
        <v>/ldqc/jclb/pbb/zmflq/lcgv/dzz/cvvdv/280268 znjjp</v>
      </c>
      <c r="E480" s="7">
        <f t="shared" si="1"/>
        <v>280268</v>
      </c>
      <c r="F480" s="5"/>
      <c r="G480" s="5"/>
      <c r="H480" s="5">
        <f>IFERROR(__xludf.DUMMYFUNCTION("SUM(FILTER(E$2:E$1088,FIND(G480,D$2:D$1088)))"),4.2080344E7)</f>
        <v>42080344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" t="s">
        <v>18</v>
      </c>
      <c r="B481" s="5" t="str">
        <f t="shared" si="2"/>
        <v>/ldqc/jclb/pbb/zmflq/lcgv/dzz/</v>
      </c>
      <c r="C481" s="6" t="str">
        <f t="shared" si="3"/>
        <v>1443543</v>
      </c>
      <c r="D481" s="1" t="str">
        <f>IFERROR(__xludf.DUMMYFUNCTION("IF( ISBETWEEN(CODE(LEFT(A481,1)),CODE(""0""),CODE(""9"")), B481 &amp;A481,)"),"")</f>
        <v/>
      </c>
      <c r="E481" s="7">
        <f t="shared" si="1"/>
        <v>0</v>
      </c>
      <c r="F481" s="5"/>
      <c r="G481" s="5"/>
      <c r="H481" s="5">
        <f>IFERROR(__xludf.DUMMYFUNCTION("SUM(FILTER(E$2:E$1088,FIND(G481,D$2:D$1088)))"),4.2080344E7)</f>
        <v>42080344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" t="s">
        <v>294</v>
      </c>
      <c r="B482" s="5" t="str">
        <f t="shared" si="2"/>
        <v>/ldqc/jclb/pbb/zmflq/lcgv/dzz/rsdw/</v>
      </c>
      <c r="C482" s="6" t="str">
        <f t="shared" si="3"/>
        <v>14435434</v>
      </c>
      <c r="D482" s="1" t="str">
        <f>IFERROR(__xludf.DUMMYFUNCTION("IF( ISBETWEEN(CODE(LEFT(A482,1)),CODE(""0""),CODE(""9"")), B482 &amp;A482,)"),"")</f>
        <v/>
      </c>
      <c r="E482" s="7">
        <f t="shared" si="1"/>
        <v>0</v>
      </c>
      <c r="F482" s="5"/>
      <c r="G482" s="5"/>
      <c r="H482" s="5">
        <f>IFERROR(__xludf.DUMMYFUNCTION("SUM(FILTER(E$2:E$1088,FIND(G482,D$2:D$1088)))"),4.2080344E7)</f>
        <v>42080344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" t="s">
        <v>8</v>
      </c>
      <c r="B483" s="5" t="str">
        <f t="shared" si="2"/>
        <v>/ldqc/jclb/pbb/zmflq/lcgv/dzz/rsdw/</v>
      </c>
      <c r="C483" s="6" t="str">
        <f t="shared" si="3"/>
        <v>14435434</v>
      </c>
      <c r="D483" s="1" t="str">
        <f>IFERROR(__xludf.DUMMYFUNCTION("IF( ISBETWEEN(CODE(LEFT(A483,1)),CODE(""0""),CODE(""9"")), B483 &amp;A483,)"),"")</f>
        <v/>
      </c>
      <c r="E483" s="7">
        <f t="shared" si="1"/>
        <v>0</v>
      </c>
      <c r="F483" s="5"/>
      <c r="G483" s="5"/>
      <c r="H483" s="5">
        <f>IFERROR(__xludf.DUMMYFUNCTION("SUM(FILTER(E$2:E$1088,FIND(G483,D$2:D$1088)))"),4.2080344E7)</f>
        <v>42080344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" t="s">
        <v>12</v>
      </c>
      <c r="B484" s="5" t="str">
        <f t="shared" si="2"/>
        <v>/ldqc/jclb/pbb/zmflq/lcgv/dzz/rsdw/</v>
      </c>
      <c r="C484" s="6" t="str">
        <f t="shared" si="3"/>
        <v>14435434</v>
      </c>
      <c r="D484" s="1" t="str">
        <f>IFERROR(__xludf.DUMMYFUNCTION("IF( ISBETWEEN(CODE(LEFT(A484,1)),CODE(""0""),CODE(""9"")), B484 &amp;A484,)"),"")</f>
        <v/>
      </c>
      <c r="E484" s="7">
        <f t="shared" si="1"/>
        <v>0</v>
      </c>
      <c r="F484" s="5"/>
      <c r="G484" s="5"/>
      <c r="H484" s="5">
        <f>IFERROR(__xludf.DUMMYFUNCTION("SUM(FILTER(E$2:E$1088,FIND(G484,D$2:D$1088)))"),4.2080344E7)</f>
        <v>42080344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" t="s">
        <v>30</v>
      </c>
      <c r="B485" s="5" t="str">
        <f t="shared" si="2"/>
        <v>/ldqc/jclb/pbb/zmflq/lcgv/dzz/rsdw/lcgv/</v>
      </c>
      <c r="C485" s="6" t="str">
        <f t="shared" si="3"/>
        <v>144354344</v>
      </c>
      <c r="D485" s="1" t="str">
        <f>IFERROR(__xludf.DUMMYFUNCTION("IF( ISBETWEEN(CODE(LEFT(A485,1)),CODE(""0""),CODE(""9"")), B485 &amp;A485,)"),"")</f>
        <v/>
      </c>
      <c r="E485" s="7">
        <f t="shared" si="1"/>
        <v>0</v>
      </c>
      <c r="F485" s="5"/>
      <c r="G485" s="5"/>
      <c r="H485" s="5">
        <f>IFERROR(__xludf.DUMMYFUNCTION("SUM(FILTER(E$2:E$1088,FIND(G485,D$2:D$1088)))"),4.2080344E7)</f>
        <v>42080344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" t="s">
        <v>8</v>
      </c>
      <c r="B486" s="5" t="str">
        <f t="shared" si="2"/>
        <v>/ldqc/jclb/pbb/zmflq/lcgv/dzz/rsdw/lcgv/</v>
      </c>
      <c r="C486" s="6" t="str">
        <f t="shared" si="3"/>
        <v>144354344</v>
      </c>
      <c r="D486" s="1" t="str">
        <f>IFERROR(__xludf.DUMMYFUNCTION("IF( ISBETWEEN(CODE(LEFT(A486,1)),CODE(""0""),CODE(""9"")), B486 &amp;A486,)"),"")</f>
        <v/>
      </c>
      <c r="E486" s="7">
        <f t="shared" si="1"/>
        <v>0</v>
      </c>
      <c r="F486" s="5"/>
      <c r="G486" s="5"/>
      <c r="H486" s="5">
        <f>IFERROR(__xludf.DUMMYFUNCTION("SUM(FILTER(E$2:E$1088,FIND(G486,D$2:D$1088)))"),4.2080344E7)</f>
        <v>42080344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" t="s">
        <v>295</v>
      </c>
      <c r="B487" s="5" t="str">
        <f t="shared" si="2"/>
        <v>/ldqc/jclb/pbb/zmflq/lcgv/dzz/rsdw/lcgv/</v>
      </c>
      <c r="C487" s="6" t="str">
        <f t="shared" si="3"/>
        <v>144354344</v>
      </c>
      <c r="D487" s="1" t="str">
        <f>IFERROR(__xludf.DUMMYFUNCTION("IF( ISBETWEEN(CODE(LEFT(A487,1)),CODE(""0""),CODE(""9"")), B487 &amp;A487,)"),"/ldqc/jclb/pbb/zmflq/lcgv/dzz/rsdw/lcgv/37080 nmbfwc")</f>
        <v>/ldqc/jclb/pbb/zmflq/lcgv/dzz/rsdw/lcgv/37080 nmbfwc</v>
      </c>
      <c r="E487" s="7">
        <f t="shared" si="1"/>
        <v>37080</v>
      </c>
      <c r="F487" s="5"/>
      <c r="G487" s="5"/>
      <c r="H487" s="5">
        <f>IFERROR(__xludf.DUMMYFUNCTION("SUM(FILTER(E$2:E$1088,FIND(G487,D$2:D$1088)))"),4.2080344E7)</f>
        <v>42080344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" t="s">
        <v>18</v>
      </c>
      <c r="B488" s="5" t="str">
        <f t="shared" si="2"/>
        <v>/ldqc/jclb/pbb/zmflq/lcgv/dzz/rsdw/</v>
      </c>
      <c r="C488" s="6" t="str">
        <f t="shared" si="3"/>
        <v>14435434</v>
      </c>
      <c r="D488" s="1" t="str">
        <f>IFERROR(__xludf.DUMMYFUNCTION("IF( ISBETWEEN(CODE(LEFT(A488,1)),CODE(""0""),CODE(""9"")), B488 &amp;A488,)"),"")</f>
        <v/>
      </c>
      <c r="E488" s="7">
        <f t="shared" si="1"/>
        <v>0</v>
      </c>
      <c r="F488" s="5"/>
      <c r="G488" s="5"/>
      <c r="H488" s="5">
        <f>IFERROR(__xludf.DUMMYFUNCTION("SUM(FILTER(E$2:E$1088,FIND(G488,D$2:D$1088)))"),4.2080344E7)</f>
        <v>42080344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" t="s">
        <v>18</v>
      </c>
      <c r="B489" s="5" t="str">
        <f t="shared" si="2"/>
        <v>/ldqc/jclb/pbb/zmflq/lcgv/dzz/</v>
      </c>
      <c r="C489" s="6" t="str">
        <f t="shared" si="3"/>
        <v>1443543</v>
      </c>
      <c r="D489" s="1" t="str">
        <f>IFERROR(__xludf.DUMMYFUNCTION("IF( ISBETWEEN(CODE(LEFT(A489,1)),CODE(""0""),CODE(""9"")), B489 &amp;A489,)"),"")</f>
        <v/>
      </c>
      <c r="E489" s="7">
        <f t="shared" si="1"/>
        <v>0</v>
      </c>
      <c r="F489" s="5"/>
      <c r="G489" s="5"/>
      <c r="H489" s="5">
        <f>IFERROR(__xludf.DUMMYFUNCTION("SUM(FILTER(E$2:E$1088,FIND(G489,D$2:D$1088)))"),4.2080344E7)</f>
        <v>42080344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" t="s">
        <v>296</v>
      </c>
      <c r="B490" s="5" t="str">
        <f t="shared" si="2"/>
        <v>/ldqc/jclb/pbb/zmflq/lcgv/dzz/sjrb/</v>
      </c>
      <c r="C490" s="6" t="str">
        <f t="shared" si="3"/>
        <v>14435434</v>
      </c>
      <c r="D490" s="1" t="str">
        <f>IFERROR(__xludf.DUMMYFUNCTION("IF( ISBETWEEN(CODE(LEFT(A490,1)),CODE(""0""),CODE(""9"")), B490 &amp;A490,)"),"")</f>
        <v/>
      </c>
      <c r="E490" s="7">
        <f t="shared" si="1"/>
        <v>0</v>
      </c>
      <c r="F490" s="5"/>
      <c r="G490" s="5"/>
      <c r="H490" s="5">
        <f>IFERROR(__xludf.DUMMYFUNCTION("SUM(FILTER(E$2:E$1088,FIND(G490,D$2:D$1088)))"),4.2080344E7)</f>
        <v>42080344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" t="s">
        <v>8</v>
      </c>
      <c r="B491" s="5" t="str">
        <f t="shared" si="2"/>
        <v>/ldqc/jclb/pbb/zmflq/lcgv/dzz/sjrb/</v>
      </c>
      <c r="C491" s="6" t="str">
        <f t="shared" si="3"/>
        <v>14435434</v>
      </c>
      <c r="D491" s="1" t="str">
        <f>IFERROR(__xludf.DUMMYFUNCTION("IF( ISBETWEEN(CODE(LEFT(A491,1)),CODE(""0""),CODE(""9"")), B491 &amp;A491,)"),"")</f>
        <v/>
      </c>
      <c r="E491" s="7">
        <f t="shared" si="1"/>
        <v>0</v>
      </c>
      <c r="F491" s="5"/>
      <c r="G491" s="5"/>
      <c r="H491" s="5">
        <f>IFERROR(__xludf.DUMMYFUNCTION("SUM(FILTER(E$2:E$1088,FIND(G491,D$2:D$1088)))"),4.2080344E7)</f>
        <v>42080344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" t="s">
        <v>297</v>
      </c>
      <c r="B492" s="5" t="str">
        <f t="shared" si="2"/>
        <v>/ldqc/jclb/pbb/zmflq/lcgv/dzz/sjrb/</v>
      </c>
      <c r="C492" s="6" t="str">
        <f t="shared" si="3"/>
        <v>14435434</v>
      </c>
      <c r="D492" s="1" t="str">
        <f>IFERROR(__xludf.DUMMYFUNCTION("IF( ISBETWEEN(CODE(LEFT(A492,1)),CODE(""0""),CODE(""9"")), B492 &amp;A492,)"),"/ldqc/jclb/pbb/zmflq/lcgv/dzz/sjrb/233530 mrqgpv.gsm")</f>
        <v>/ldqc/jclb/pbb/zmflq/lcgv/dzz/sjrb/233530 mrqgpv.gsm</v>
      </c>
      <c r="E492" s="7">
        <f t="shared" si="1"/>
        <v>233530</v>
      </c>
      <c r="F492" s="5"/>
      <c r="G492" s="5"/>
      <c r="H492" s="5">
        <f>IFERROR(__xludf.DUMMYFUNCTION("SUM(FILTER(E$2:E$1088,FIND(G492,D$2:D$1088)))"),4.2080344E7)</f>
        <v>42080344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" t="s">
        <v>18</v>
      </c>
      <c r="B493" s="5" t="str">
        <f t="shared" si="2"/>
        <v>/ldqc/jclb/pbb/zmflq/lcgv/dzz/</v>
      </c>
      <c r="C493" s="6" t="str">
        <f t="shared" si="3"/>
        <v>1443543</v>
      </c>
      <c r="D493" s="1" t="str">
        <f>IFERROR(__xludf.DUMMYFUNCTION("IF( ISBETWEEN(CODE(LEFT(A493,1)),CODE(""0""),CODE(""9"")), B493 &amp;A493,)"),"")</f>
        <v/>
      </c>
      <c r="E493" s="7">
        <f t="shared" si="1"/>
        <v>0</v>
      </c>
      <c r="F493" s="5"/>
      <c r="G493" s="5"/>
      <c r="H493" s="5">
        <f>IFERROR(__xludf.DUMMYFUNCTION("SUM(FILTER(E$2:E$1088,FIND(G493,D$2:D$1088)))"),4.2080344E7)</f>
        <v>42080344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" t="s">
        <v>18</v>
      </c>
      <c r="B494" s="5" t="str">
        <f t="shared" si="2"/>
        <v>/ldqc/jclb/pbb/zmflq/lcgv/</v>
      </c>
      <c r="C494" s="6" t="str">
        <f t="shared" si="3"/>
        <v>144354</v>
      </c>
      <c r="D494" s="1" t="str">
        <f>IFERROR(__xludf.DUMMYFUNCTION("IF( ISBETWEEN(CODE(LEFT(A494,1)),CODE(""0""),CODE(""9"")), B494 &amp;A494,)"),"")</f>
        <v/>
      </c>
      <c r="E494" s="7">
        <f t="shared" si="1"/>
        <v>0</v>
      </c>
      <c r="F494" s="5"/>
      <c r="G494" s="5"/>
      <c r="H494" s="5">
        <f>IFERROR(__xludf.DUMMYFUNCTION("SUM(FILTER(E$2:E$1088,FIND(G494,D$2:D$1088)))"),4.2080344E7)</f>
        <v>42080344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" t="s">
        <v>298</v>
      </c>
      <c r="B495" s="5" t="str">
        <f t="shared" si="2"/>
        <v>/ldqc/jclb/pbb/zmflq/lcgv/hbzzf/</v>
      </c>
      <c r="C495" s="6" t="str">
        <f t="shared" si="3"/>
        <v>1443545</v>
      </c>
      <c r="D495" s="1" t="str">
        <f>IFERROR(__xludf.DUMMYFUNCTION("IF( ISBETWEEN(CODE(LEFT(A495,1)),CODE(""0""),CODE(""9"")), B495 &amp;A495,)"),"")</f>
        <v/>
      </c>
      <c r="E495" s="7">
        <f t="shared" si="1"/>
        <v>0</v>
      </c>
      <c r="F495" s="5"/>
      <c r="G495" s="5"/>
      <c r="H495" s="5">
        <f>IFERROR(__xludf.DUMMYFUNCTION("SUM(FILTER(E$2:E$1088,FIND(G495,D$2:D$1088)))"),4.2080344E7)</f>
        <v>42080344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" t="s">
        <v>8</v>
      </c>
      <c r="B496" s="5" t="str">
        <f t="shared" si="2"/>
        <v>/ldqc/jclb/pbb/zmflq/lcgv/hbzzf/</v>
      </c>
      <c r="C496" s="6" t="str">
        <f t="shared" si="3"/>
        <v>1443545</v>
      </c>
      <c r="D496" s="1" t="str">
        <f>IFERROR(__xludf.DUMMYFUNCTION("IF( ISBETWEEN(CODE(LEFT(A496,1)),CODE(""0""),CODE(""9"")), B496 &amp;A496,)"),"")</f>
        <v/>
      </c>
      <c r="E496" s="7">
        <f t="shared" si="1"/>
        <v>0</v>
      </c>
      <c r="F496" s="5"/>
      <c r="G496" s="5"/>
      <c r="H496" s="5">
        <f>IFERROR(__xludf.DUMMYFUNCTION("SUM(FILTER(E$2:E$1088,FIND(G496,D$2:D$1088)))"),4.2080344E7)</f>
        <v>42080344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" t="s">
        <v>299</v>
      </c>
      <c r="B497" s="5" t="str">
        <f t="shared" si="2"/>
        <v>/ldqc/jclb/pbb/zmflq/lcgv/hbzzf/</v>
      </c>
      <c r="C497" s="6" t="str">
        <f t="shared" si="3"/>
        <v>1443545</v>
      </c>
      <c r="D497" s="1" t="str">
        <f>IFERROR(__xludf.DUMMYFUNCTION("IF( ISBETWEEN(CODE(LEFT(A497,1)),CODE(""0""),CODE(""9"")), B497 &amp;A497,)"),"/ldqc/jclb/pbb/zmflq/lcgv/hbzzf/36018 mrqgpv.gsm")</f>
        <v>/ldqc/jclb/pbb/zmflq/lcgv/hbzzf/36018 mrqgpv.gsm</v>
      </c>
      <c r="E497" s="7">
        <f t="shared" si="1"/>
        <v>36018</v>
      </c>
      <c r="F497" s="5"/>
      <c r="G497" s="5"/>
      <c r="H497" s="5">
        <f>IFERROR(__xludf.DUMMYFUNCTION("SUM(FILTER(E$2:E$1088,FIND(G497,D$2:D$1088)))"),4.2080344E7)</f>
        <v>42080344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" t="s">
        <v>18</v>
      </c>
      <c r="B498" s="5" t="str">
        <f t="shared" si="2"/>
        <v>/ldqc/jclb/pbb/zmflq/lcgv/</v>
      </c>
      <c r="C498" s="6" t="str">
        <f t="shared" si="3"/>
        <v>144354</v>
      </c>
      <c r="D498" s="1" t="str">
        <f>IFERROR(__xludf.DUMMYFUNCTION("IF( ISBETWEEN(CODE(LEFT(A498,1)),CODE(""0""),CODE(""9"")), B498 &amp;A498,)"),"")</f>
        <v/>
      </c>
      <c r="E498" s="7">
        <f t="shared" si="1"/>
        <v>0</v>
      </c>
      <c r="F498" s="5"/>
      <c r="G498" s="5"/>
      <c r="H498" s="5">
        <f>IFERROR(__xludf.DUMMYFUNCTION("SUM(FILTER(E$2:E$1088,FIND(G498,D$2:D$1088)))"),4.2080344E7)</f>
        <v>42080344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" t="s">
        <v>300</v>
      </c>
      <c r="B499" s="5" t="str">
        <f t="shared" si="2"/>
        <v>/ldqc/jclb/pbb/zmflq/lcgv/jncrbhc/</v>
      </c>
      <c r="C499" s="6" t="str">
        <f t="shared" si="3"/>
        <v>1443547</v>
      </c>
      <c r="D499" s="1" t="str">
        <f>IFERROR(__xludf.DUMMYFUNCTION("IF( ISBETWEEN(CODE(LEFT(A499,1)),CODE(""0""),CODE(""9"")), B499 &amp;A499,)"),"")</f>
        <v/>
      </c>
      <c r="E499" s="7">
        <f t="shared" si="1"/>
        <v>0</v>
      </c>
      <c r="F499" s="5"/>
      <c r="G499" s="5"/>
      <c r="H499" s="5">
        <f>IFERROR(__xludf.DUMMYFUNCTION("SUM(FILTER(E$2:E$1088,FIND(G499,D$2:D$1088)))"),4.2080344E7)</f>
        <v>42080344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" t="s">
        <v>8</v>
      </c>
      <c r="B500" s="5" t="str">
        <f t="shared" si="2"/>
        <v>/ldqc/jclb/pbb/zmflq/lcgv/jncrbhc/</v>
      </c>
      <c r="C500" s="6" t="str">
        <f t="shared" si="3"/>
        <v>1443547</v>
      </c>
      <c r="D500" s="1" t="str">
        <f>IFERROR(__xludf.DUMMYFUNCTION("IF( ISBETWEEN(CODE(LEFT(A500,1)),CODE(""0""),CODE(""9"")), B500 &amp;A500,)"),"")</f>
        <v/>
      </c>
      <c r="E500" s="7">
        <f t="shared" si="1"/>
        <v>0</v>
      </c>
      <c r="F500" s="5"/>
      <c r="G500" s="5"/>
      <c r="H500" s="5">
        <f>IFERROR(__xludf.DUMMYFUNCTION("SUM(FILTER(E$2:E$1088,FIND(G500,D$2:D$1088)))"),4.2080344E7)</f>
        <v>42080344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" t="s">
        <v>301</v>
      </c>
      <c r="B501" s="5" t="str">
        <f t="shared" si="2"/>
        <v>/ldqc/jclb/pbb/zmflq/lcgv/jncrbhc/</v>
      </c>
      <c r="C501" s="6" t="str">
        <f t="shared" si="3"/>
        <v>1443547</v>
      </c>
      <c r="D501" s="1" t="str">
        <f>IFERROR(__xludf.DUMMYFUNCTION("IF( ISBETWEEN(CODE(LEFT(A501,1)),CODE(""0""),CODE(""9"")), B501 &amp;A501,)"),"/ldqc/jclb/pbb/zmflq/lcgv/jncrbhc/205345 mrqgpv.gsm")</f>
        <v>/ldqc/jclb/pbb/zmflq/lcgv/jncrbhc/205345 mrqgpv.gsm</v>
      </c>
      <c r="E501" s="7">
        <f t="shared" si="1"/>
        <v>205345</v>
      </c>
      <c r="F501" s="5"/>
      <c r="G501" s="5"/>
      <c r="H501" s="5">
        <f>IFERROR(__xludf.DUMMYFUNCTION("SUM(FILTER(E$2:E$1088,FIND(G501,D$2:D$1088)))"),4.2080344E7)</f>
        <v>42080344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" t="s">
        <v>302</v>
      </c>
      <c r="B502" s="5" t="str">
        <f t="shared" si="2"/>
        <v>/ldqc/jclb/pbb/zmflq/lcgv/jncrbhc/</v>
      </c>
      <c r="C502" s="6" t="str">
        <f t="shared" si="3"/>
        <v>1443547</v>
      </c>
      <c r="D502" s="1" t="str">
        <f>IFERROR(__xludf.DUMMYFUNCTION("IF( ISBETWEEN(CODE(LEFT(A502,1)),CODE(""0""),CODE(""9"")), B502 &amp;A502,)"),"/ldqc/jclb/pbb/zmflq/lcgv/jncrbhc/244683 nqpcpt")</f>
        <v>/ldqc/jclb/pbb/zmflq/lcgv/jncrbhc/244683 nqpcpt</v>
      </c>
      <c r="E502" s="7">
        <f t="shared" si="1"/>
        <v>244683</v>
      </c>
      <c r="F502" s="5"/>
      <c r="G502" s="5"/>
      <c r="H502" s="5">
        <f>IFERROR(__xludf.DUMMYFUNCTION("SUM(FILTER(E$2:E$1088,FIND(G502,D$2:D$1088)))"),4.2080344E7)</f>
        <v>42080344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" t="s">
        <v>18</v>
      </c>
      <c r="B503" s="5" t="str">
        <f t="shared" si="2"/>
        <v>/ldqc/jclb/pbb/zmflq/lcgv/</v>
      </c>
      <c r="C503" s="6" t="str">
        <f t="shared" si="3"/>
        <v>144354</v>
      </c>
      <c r="D503" s="1" t="str">
        <f>IFERROR(__xludf.DUMMYFUNCTION("IF( ISBETWEEN(CODE(LEFT(A503,1)),CODE(""0""),CODE(""9"")), B503 &amp;A503,)"),"")</f>
        <v/>
      </c>
      <c r="E503" s="7">
        <f t="shared" si="1"/>
        <v>0</v>
      </c>
      <c r="F503" s="5"/>
      <c r="G503" s="5"/>
      <c r="H503" s="5">
        <f>IFERROR(__xludf.DUMMYFUNCTION("SUM(FILTER(E$2:E$1088,FIND(G503,D$2:D$1088)))"),4.2080344E7)</f>
        <v>42080344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" t="s">
        <v>303</v>
      </c>
      <c r="B504" s="5" t="str">
        <f t="shared" si="2"/>
        <v>/ldqc/jclb/pbb/zmflq/lcgv/mzzpfnr/</v>
      </c>
      <c r="C504" s="6" t="str">
        <f t="shared" si="3"/>
        <v>1443547</v>
      </c>
      <c r="D504" s="1" t="str">
        <f>IFERROR(__xludf.DUMMYFUNCTION("IF( ISBETWEEN(CODE(LEFT(A504,1)),CODE(""0""),CODE(""9"")), B504 &amp;A504,)"),"")</f>
        <v/>
      </c>
      <c r="E504" s="7">
        <f t="shared" si="1"/>
        <v>0</v>
      </c>
      <c r="F504" s="5"/>
      <c r="G504" s="5"/>
      <c r="H504" s="5">
        <f>IFERROR(__xludf.DUMMYFUNCTION("SUM(FILTER(E$2:E$1088,FIND(G504,D$2:D$1088)))"),4.2080344E7)</f>
        <v>42080344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" t="s">
        <v>8</v>
      </c>
      <c r="B505" s="5" t="str">
        <f t="shared" si="2"/>
        <v>/ldqc/jclb/pbb/zmflq/lcgv/mzzpfnr/</v>
      </c>
      <c r="C505" s="6" t="str">
        <f t="shared" si="3"/>
        <v>1443547</v>
      </c>
      <c r="D505" s="1" t="str">
        <f>IFERROR(__xludf.DUMMYFUNCTION("IF( ISBETWEEN(CODE(LEFT(A505,1)),CODE(""0""),CODE(""9"")), B505 &amp;A505,)"),"")</f>
        <v/>
      </c>
      <c r="E505" s="7">
        <f t="shared" si="1"/>
        <v>0</v>
      </c>
      <c r="F505" s="5"/>
      <c r="G505" s="5"/>
      <c r="H505" s="5">
        <f>IFERROR(__xludf.DUMMYFUNCTION("SUM(FILTER(E$2:E$1088,FIND(G505,D$2:D$1088)))"),4.2080344E7)</f>
        <v>42080344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" t="s">
        <v>304</v>
      </c>
      <c r="B506" s="5" t="str">
        <f t="shared" si="2"/>
        <v>/ldqc/jclb/pbb/zmflq/lcgv/mzzpfnr/</v>
      </c>
      <c r="C506" s="6" t="str">
        <f t="shared" si="3"/>
        <v>1443547</v>
      </c>
      <c r="D506" s="1" t="str">
        <f>IFERROR(__xludf.DUMMYFUNCTION("IF( ISBETWEEN(CODE(LEFT(A506,1)),CODE(""0""),CODE(""9"")), B506 &amp;A506,)"),"")</f>
        <v/>
      </c>
      <c r="E506" s="7">
        <f t="shared" si="1"/>
        <v>0</v>
      </c>
      <c r="F506" s="5"/>
      <c r="G506" s="5"/>
      <c r="H506" s="5">
        <f>IFERROR(__xludf.DUMMYFUNCTION("SUM(FILTER(E$2:E$1088,FIND(G506,D$2:D$1088)))"),4.2080344E7)</f>
        <v>42080344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" t="s">
        <v>12</v>
      </c>
      <c r="B507" s="5" t="str">
        <f t="shared" si="2"/>
        <v>/ldqc/jclb/pbb/zmflq/lcgv/mzzpfnr/</v>
      </c>
      <c r="C507" s="6" t="str">
        <f t="shared" si="3"/>
        <v>1443547</v>
      </c>
      <c r="D507" s="1" t="str">
        <f>IFERROR(__xludf.DUMMYFUNCTION("IF( ISBETWEEN(CODE(LEFT(A507,1)),CODE(""0""),CODE(""9"")), B507 &amp;A507,)"),"")</f>
        <v/>
      </c>
      <c r="E507" s="7">
        <f t="shared" si="1"/>
        <v>0</v>
      </c>
      <c r="F507" s="5"/>
      <c r="G507" s="5"/>
      <c r="H507" s="5">
        <f>IFERROR(__xludf.DUMMYFUNCTION("SUM(FILTER(E$2:E$1088,FIND(G507,D$2:D$1088)))"),4.2080344E7)</f>
        <v>42080344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" t="s">
        <v>305</v>
      </c>
      <c r="B508" s="5" t="str">
        <f t="shared" si="2"/>
        <v>/ldqc/jclb/pbb/zmflq/lcgv/mzzpfnr/</v>
      </c>
      <c r="C508" s="6" t="str">
        <f t="shared" si="3"/>
        <v>1443547</v>
      </c>
      <c r="D508" s="1" t="str">
        <f>IFERROR(__xludf.DUMMYFUNCTION("IF( ISBETWEEN(CODE(LEFT(A508,1)),CODE(""0""),CODE(""9"")), B508 &amp;A508,)"),"")</f>
        <v/>
      </c>
      <c r="E508" s="7">
        <f t="shared" si="1"/>
        <v>0</v>
      </c>
      <c r="F508" s="5"/>
      <c r="G508" s="5"/>
      <c r="H508" s="5">
        <f>IFERROR(__xludf.DUMMYFUNCTION("SUM(FILTER(E$2:E$1088,FIND(G508,D$2:D$1088)))"),4.2080344E7)</f>
        <v>42080344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" t="s">
        <v>61</v>
      </c>
      <c r="B509" s="5" t="str">
        <f t="shared" si="2"/>
        <v>/ldqc/jclb/pbb/zmflq/lcgv/mzzpfnr/</v>
      </c>
      <c r="C509" s="6" t="str">
        <f t="shared" si="3"/>
        <v>1443547</v>
      </c>
      <c r="D509" s="1" t="str">
        <f>IFERROR(__xludf.DUMMYFUNCTION("IF( ISBETWEEN(CODE(LEFT(A509,1)),CODE(""0""),CODE(""9"")), B509 &amp;A509,)"),"")</f>
        <v/>
      </c>
      <c r="E509" s="7">
        <f t="shared" si="1"/>
        <v>0</v>
      </c>
      <c r="F509" s="5"/>
      <c r="G509" s="5"/>
      <c r="H509" s="5">
        <f>IFERROR(__xludf.DUMMYFUNCTION("SUM(FILTER(E$2:E$1088,FIND(G509,D$2:D$1088)))"),4.2080344E7)</f>
        <v>42080344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" t="s">
        <v>306</v>
      </c>
      <c r="B510" s="5" t="str">
        <f t="shared" si="2"/>
        <v>/ldqc/jclb/pbb/zmflq/lcgv/mzzpfnr/</v>
      </c>
      <c r="C510" s="6" t="str">
        <f t="shared" si="3"/>
        <v>1443547</v>
      </c>
      <c r="D510" s="1" t="str">
        <f>IFERROR(__xludf.DUMMYFUNCTION("IF( ISBETWEEN(CODE(LEFT(A510,1)),CODE(""0""),CODE(""9"")), B510 &amp;A510,)"),"/ldqc/jclb/pbb/zmflq/lcgv/mzzpfnr/90391 wqdlv.pdr")</f>
        <v>/ldqc/jclb/pbb/zmflq/lcgv/mzzpfnr/90391 wqdlv.pdr</v>
      </c>
      <c r="E510" s="7">
        <f t="shared" si="1"/>
        <v>90391</v>
      </c>
      <c r="F510" s="5"/>
      <c r="G510" s="5"/>
      <c r="H510" s="5">
        <f>IFERROR(__xludf.DUMMYFUNCTION("SUM(FILTER(E$2:E$1088,FIND(G510,D$2:D$1088)))"),4.2080344E7)</f>
        <v>42080344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" t="s">
        <v>307</v>
      </c>
      <c r="B511" s="5" t="str">
        <f t="shared" si="2"/>
        <v>/ldqc/jclb/pbb/zmflq/lcgv/mzzpfnr/</v>
      </c>
      <c r="C511" s="6" t="str">
        <f t="shared" si="3"/>
        <v>1443547</v>
      </c>
      <c r="D511" s="1" t="str">
        <f>IFERROR(__xludf.DUMMYFUNCTION("IF( ISBETWEEN(CODE(LEFT(A511,1)),CODE(""0""),CODE(""9"")), B511 &amp;A511,)"),"/ldqc/jclb/pbb/zmflq/lcgv/mzzpfnr/144119 zmflq")</f>
        <v>/ldqc/jclb/pbb/zmflq/lcgv/mzzpfnr/144119 zmflq</v>
      </c>
      <c r="E511" s="7">
        <f t="shared" si="1"/>
        <v>144119</v>
      </c>
      <c r="F511" s="5"/>
      <c r="G511" s="5"/>
      <c r="H511" s="5">
        <f>IFERROR(__xludf.DUMMYFUNCTION("SUM(FILTER(E$2:E$1088,FIND(G511,D$2:D$1088)))"),4.2080344E7)</f>
        <v>42080344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" t="s">
        <v>308</v>
      </c>
      <c r="B512" s="5" t="str">
        <f t="shared" si="2"/>
        <v>/ldqc/jclb/pbb/zmflq/lcgv/mzzpfnr/hmjzlr/</v>
      </c>
      <c r="C512" s="6" t="str">
        <f t="shared" si="3"/>
        <v>14435476</v>
      </c>
      <c r="D512" s="1" t="str">
        <f>IFERROR(__xludf.DUMMYFUNCTION("IF( ISBETWEEN(CODE(LEFT(A512,1)),CODE(""0""),CODE(""9"")), B512 &amp;A512,)"),"")</f>
        <v/>
      </c>
      <c r="E512" s="7">
        <f t="shared" si="1"/>
        <v>0</v>
      </c>
      <c r="F512" s="5"/>
      <c r="G512" s="5"/>
      <c r="H512" s="5">
        <f>IFERROR(__xludf.DUMMYFUNCTION("SUM(FILTER(E$2:E$1088,FIND(G512,D$2:D$1088)))"),4.2080344E7)</f>
        <v>42080344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" t="s">
        <v>8</v>
      </c>
      <c r="B513" s="5" t="str">
        <f t="shared" si="2"/>
        <v>/ldqc/jclb/pbb/zmflq/lcgv/mzzpfnr/hmjzlr/</v>
      </c>
      <c r="C513" s="6" t="str">
        <f t="shared" si="3"/>
        <v>14435476</v>
      </c>
      <c r="D513" s="1" t="str">
        <f>IFERROR(__xludf.DUMMYFUNCTION("IF( ISBETWEEN(CODE(LEFT(A513,1)),CODE(""0""),CODE(""9"")), B513 &amp;A513,)"),"")</f>
        <v/>
      </c>
      <c r="E513" s="7">
        <f t="shared" si="1"/>
        <v>0</v>
      </c>
      <c r="F513" s="5"/>
      <c r="G513" s="5"/>
      <c r="H513" s="5">
        <f>IFERROR(__xludf.DUMMYFUNCTION("SUM(FILTER(E$2:E$1088,FIND(G513,D$2:D$1088)))"),4.2080344E7)</f>
        <v>42080344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" t="s">
        <v>309</v>
      </c>
      <c r="B514" s="5" t="str">
        <f t="shared" si="2"/>
        <v>/ldqc/jclb/pbb/zmflq/lcgv/mzzpfnr/hmjzlr/</v>
      </c>
      <c r="C514" s="6" t="str">
        <f t="shared" si="3"/>
        <v>14435476</v>
      </c>
      <c r="D514" s="1" t="str">
        <f>IFERROR(__xludf.DUMMYFUNCTION("IF( ISBETWEEN(CODE(LEFT(A514,1)),CODE(""0""),CODE(""9"")), B514 &amp;A514,)"),"/ldqc/jclb/pbb/zmflq/lcgv/mzzpfnr/hmjzlr/268342 svsd.jcd")</f>
        <v>/ldqc/jclb/pbb/zmflq/lcgv/mzzpfnr/hmjzlr/268342 svsd.jcd</v>
      </c>
      <c r="E514" s="7">
        <f t="shared" si="1"/>
        <v>268342</v>
      </c>
      <c r="F514" s="5"/>
      <c r="G514" s="5"/>
      <c r="H514" s="5">
        <f>IFERROR(__xludf.DUMMYFUNCTION("SUM(FILTER(E$2:E$1088,FIND(G514,D$2:D$1088)))"),4.2080344E7)</f>
        <v>42080344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" t="s">
        <v>18</v>
      </c>
      <c r="B515" s="5" t="str">
        <f t="shared" si="2"/>
        <v>/ldqc/jclb/pbb/zmflq/lcgv/mzzpfnr/</v>
      </c>
      <c r="C515" s="6" t="str">
        <f t="shared" si="3"/>
        <v>1443547</v>
      </c>
      <c r="D515" s="1" t="str">
        <f>IFERROR(__xludf.DUMMYFUNCTION("IF( ISBETWEEN(CODE(LEFT(A515,1)),CODE(""0""),CODE(""9"")), B515 &amp;A515,)"),"")</f>
        <v/>
      </c>
      <c r="E515" s="7">
        <f t="shared" si="1"/>
        <v>0</v>
      </c>
      <c r="F515" s="5"/>
      <c r="G515" s="5"/>
      <c r="H515" s="5">
        <f>IFERROR(__xludf.DUMMYFUNCTION("SUM(FILTER(E$2:E$1088,FIND(G515,D$2:D$1088)))"),4.2080344E7)</f>
        <v>42080344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" t="s">
        <v>30</v>
      </c>
      <c r="B516" s="5" t="str">
        <f t="shared" si="2"/>
        <v>/ldqc/jclb/pbb/zmflq/lcgv/mzzpfnr/lcgv/</v>
      </c>
      <c r="C516" s="6" t="str">
        <f t="shared" si="3"/>
        <v>14435474</v>
      </c>
      <c r="D516" s="1" t="str">
        <f>IFERROR(__xludf.DUMMYFUNCTION("IF( ISBETWEEN(CODE(LEFT(A516,1)),CODE(""0""),CODE(""9"")), B516 &amp;A516,)"),"")</f>
        <v/>
      </c>
      <c r="E516" s="7">
        <f t="shared" si="1"/>
        <v>0</v>
      </c>
      <c r="F516" s="5"/>
      <c r="G516" s="5"/>
      <c r="H516" s="5">
        <f>IFERROR(__xludf.DUMMYFUNCTION("SUM(FILTER(E$2:E$1088,FIND(G516,D$2:D$1088)))"),4.2080344E7)</f>
        <v>42080344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" t="s">
        <v>8</v>
      </c>
      <c r="B517" s="5" t="str">
        <f t="shared" si="2"/>
        <v>/ldqc/jclb/pbb/zmflq/lcgv/mzzpfnr/lcgv/</v>
      </c>
      <c r="C517" s="6" t="str">
        <f t="shared" si="3"/>
        <v>14435474</v>
      </c>
      <c r="D517" s="1" t="str">
        <f>IFERROR(__xludf.DUMMYFUNCTION("IF( ISBETWEEN(CODE(LEFT(A517,1)),CODE(""0""),CODE(""9"")), B517 &amp;A517,)"),"")</f>
        <v/>
      </c>
      <c r="E517" s="7">
        <f t="shared" si="1"/>
        <v>0</v>
      </c>
      <c r="F517" s="5"/>
      <c r="G517" s="5"/>
      <c r="H517" s="5">
        <f>IFERROR(__xludf.DUMMYFUNCTION("SUM(FILTER(E$2:E$1088,FIND(G517,D$2:D$1088)))"),4.2080344E7)</f>
        <v>42080344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" t="s">
        <v>310</v>
      </c>
      <c r="B518" s="5" t="str">
        <f t="shared" si="2"/>
        <v>/ldqc/jclb/pbb/zmflq/lcgv/mzzpfnr/lcgv/</v>
      </c>
      <c r="C518" s="6" t="str">
        <f t="shared" si="3"/>
        <v>14435474</v>
      </c>
      <c r="D518" s="1" t="str">
        <f>IFERROR(__xludf.DUMMYFUNCTION("IF( ISBETWEEN(CODE(LEFT(A518,1)),CODE(""0""),CODE(""9"")), B518 &amp;A518,)"),"")</f>
        <v/>
      </c>
      <c r="E518" s="7">
        <f t="shared" si="1"/>
        <v>0</v>
      </c>
      <c r="F518" s="5"/>
      <c r="G518" s="5"/>
      <c r="H518" s="5">
        <f>IFERROR(__xludf.DUMMYFUNCTION("SUM(FILTER(E$2:E$1088,FIND(G518,D$2:D$1088)))"),4.2080344E7)</f>
        <v>42080344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" t="s">
        <v>280</v>
      </c>
      <c r="B519" s="5" t="str">
        <f t="shared" si="2"/>
        <v>/ldqc/jclb/pbb/zmflq/lcgv/mzzpfnr/lcgv/</v>
      </c>
      <c r="C519" s="6" t="str">
        <f t="shared" si="3"/>
        <v>14435474</v>
      </c>
      <c r="D519" s="1" t="str">
        <f>IFERROR(__xludf.DUMMYFUNCTION("IF( ISBETWEEN(CODE(LEFT(A519,1)),CODE(""0""),CODE(""9"")), B519 &amp;A519,)"),"")</f>
        <v/>
      </c>
      <c r="E519" s="7">
        <f t="shared" si="1"/>
        <v>0</v>
      </c>
      <c r="F519" s="5"/>
      <c r="G519" s="5"/>
      <c r="H519" s="5">
        <f>IFERROR(__xludf.DUMMYFUNCTION("SUM(FILTER(E$2:E$1088,FIND(G519,D$2:D$1088)))"),4.2080344E7)</f>
        <v>42080344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" t="s">
        <v>311</v>
      </c>
      <c r="B520" s="5" t="str">
        <f t="shared" si="2"/>
        <v>/ldqc/jclb/pbb/zmflq/lcgv/mzzpfnr/lcgv/pwhl/</v>
      </c>
      <c r="C520" s="6" t="str">
        <f t="shared" si="3"/>
        <v>144354744</v>
      </c>
      <c r="D520" s="1" t="str">
        <f>IFERROR(__xludf.DUMMYFUNCTION("IF( ISBETWEEN(CODE(LEFT(A520,1)),CODE(""0""),CODE(""9"")), B520 &amp;A520,)"),"")</f>
        <v/>
      </c>
      <c r="E520" s="7">
        <f t="shared" si="1"/>
        <v>0</v>
      </c>
      <c r="F520" s="5"/>
      <c r="G520" s="5"/>
      <c r="H520" s="5">
        <f>IFERROR(__xludf.DUMMYFUNCTION("SUM(FILTER(E$2:E$1088,FIND(G520,D$2:D$1088)))"),4.2080344E7)</f>
        <v>42080344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" t="s">
        <v>8</v>
      </c>
      <c r="B521" s="5" t="str">
        <f t="shared" si="2"/>
        <v>/ldqc/jclb/pbb/zmflq/lcgv/mzzpfnr/lcgv/pwhl/</v>
      </c>
      <c r="C521" s="6" t="str">
        <f t="shared" si="3"/>
        <v>144354744</v>
      </c>
      <c r="D521" s="1" t="str">
        <f>IFERROR(__xludf.DUMMYFUNCTION("IF( ISBETWEEN(CODE(LEFT(A521,1)),CODE(""0""),CODE(""9"")), B521 &amp;A521,)"),"")</f>
        <v/>
      </c>
      <c r="E521" s="7">
        <f t="shared" si="1"/>
        <v>0</v>
      </c>
      <c r="F521" s="5"/>
      <c r="G521" s="5"/>
      <c r="H521" s="5">
        <f>IFERROR(__xludf.DUMMYFUNCTION("SUM(FILTER(E$2:E$1088,FIND(G521,D$2:D$1088)))"),4.2080344E7)</f>
        <v>42080344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" t="s">
        <v>312</v>
      </c>
      <c r="B522" s="5" t="str">
        <f t="shared" si="2"/>
        <v>/ldqc/jclb/pbb/zmflq/lcgv/mzzpfnr/lcgv/pwhl/</v>
      </c>
      <c r="C522" s="6" t="str">
        <f t="shared" si="3"/>
        <v>144354744</v>
      </c>
      <c r="D522" s="1" t="str">
        <f>IFERROR(__xludf.DUMMYFUNCTION("IF( ISBETWEEN(CODE(LEFT(A522,1)),CODE(""0""),CODE(""9"")), B522 &amp;A522,)"),"/ldqc/jclb/pbb/zmflq/lcgv/mzzpfnr/lcgv/pwhl/42795 gvmt")</f>
        <v>/ldqc/jclb/pbb/zmflq/lcgv/mzzpfnr/lcgv/pwhl/42795 gvmt</v>
      </c>
      <c r="E522" s="7">
        <f t="shared" si="1"/>
        <v>42795</v>
      </c>
      <c r="F522" s="5"/>
      <c r="G522" s="5"/>
      <c r="H522" s="5">
        <f>IFERROR(__xludf.DUMMYFUNCTION("SUM(FILTER(E$2:E$1088,FIND(G522,D$2:D$1088)))"),4.2080344E7)</f>
        <v>42080344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" t="s">
        <v>313</v>
      </c>
      <c r="B523" s="5" t="str">
        <f t="shared" si="2"/>
        <v>/ldqc/jclb/pbb/zmflq/lcgv/mzzpfnr/lcgv/pwhl/</v>
      </c>
      <c r="C523" s="6" t="str">
        <f t="shared" si="3"/>
        <v>144354744</v>
      </c>
      <c r="D523" s="1" t="str">
        <f>IFERROR(__xludf.DUMMYFUNCTION("IF( ISBETWEEN(CODE(LEFT(A523,1)),CODE(""0""),CODE(""9"")), B523 &amp;A523,)"),"/ldqc/jclb/pbb/zmflq/lcgv/mzzpfnr/lcgv/pwhl/82576 wdzw.drg")</f>
        <v>/ldqc/jclb/pbb/zmflq/lcgv/mzzpfnr/lcgv/pwhl/82576 wdzw.drg</v>
      </c>
      <c r="E523" s="7">
        <f t="shared" si="1"/>
        <v>82576</v>
      </c>
      <c r="F523" s="5"/>
      <c r="G523" s="5"/>
      <c r="H523" s="5">
        <f>IFERROR(__xludf.DUMMYFUNCTION("SUM(FILTER(E$2:E$1088,FIND(G523,D$2:D$1088)))"),4.2080344E7)</f>
        <v>42080344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" t="s">
        <v>18</v>
      </c>
      <c r="B524" s="5" t="str">
        <f t="shared" si="2"/>
        <v>/ldqc/jclb/pbb/zmflq/lcgv/mzzpfnr/lcgv/</v>
      </c>
      <c r="C524" s="6" t="str">
        <f t="shared" si="3"/>
        <v>14435474</v>
      </c>
      <c r="D524" s="1" t="str">
        <f>IFERROR(__xludf.DUMMYFUNCTION("IF( ISBETWEEN(CODE(LEFT(A524,1)),CODE(""0""),CODE(""9"")), B524 &amp;A524,)"),"")</f>
        <v/>
      </c>
      <c r="E524" s="7">
        <f t="shared" si="1"/>
        <v>0</v>
      </c>
      <c r="F524" s="5"/>
      <c r="G524" s="5"/>
      <c r="H524" s="5">
        <f>IFERROR(__xludf.DUMMYFUNCTION("SUM(FILTER(E$2:E$1088,FIND(G524,D$2:D$1088)))"),4.2080344E7)</f>
        <v>42080344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" t="s">
        <v>314</v>
      </c>
      <c r="B525" s="5" t="str">
        <f t="shared" si="2"/>
        <v>/ldqc/jclb/pbb/zmflq/lcgv/mzzpfnr/lcgv/rfzrwc/</v>
      </c>
      <c r="C525" s="6" t="str">
        <f t="shared" si="3"/>
        <v>144354746</v>
      </c>
      <c r="D525" s="1" t="str">
        <f>IFERROR(__xludf.DUMMYFUNCTION("IF( ISBETWEEN(CODE(LEFT(A525,1)),CODE(""0""),CODE(""9"")), B525 &amp;A525,)"),"")</f>
        <v/>
      </c>
      <c r="E525" s="7">
        <f t="shared" si="1"/>
        <v>0</v>
      </c>
      <c r="F525" s="5"/>
      <c r="G525" s="5"/>
      <c r="H525" s="5">
        <f>IFERROR(__xludf.DUMMYFUNCTION("SUM(FILTER(E$2:E$1088,FIND(G525,D$2:D$1088)))"),4.2080344E7)</f>
        <v>42080344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" t="s">
        <v>8</v>
      </c>
      <c r="B526" s="5" t="str">
        <f t="shared" si="2"/>
        <v>/ldqc/jclb/pbb/zmflq/lcgv/mzzpfnr/lcgv/rfzrwc/</v>
      </c>
      <c r="C526" s="6" t="str">
        <f t="shared" si="3"/>
        <v>144354746</v>
      </c>
      <c r="D526" s="1" t="str">
        <f>IFERROR(__xludf.DUMMYFUNCTION("IF( ISBETWEEN(CODE(LEFT(A526,1)),CODE(""0""),CODE(""9"")), B526 &amp;A526,)"),"")</f>
        <v/>
      </c>
      <c r="E526" s="7">
        <f t="shared" si="1"/>
        <v>0</v>
      </c>
      <c r="F526" s="5"/>
      <c r="G526" s="5"/>
      <c r="H526" s="5">
        <f>IFERROR(__xludf.DUMMYFUNCTION("SUM(FILTER(E$2:E$1088,FIND(G526,D$2:D$1088)))"),4.2080344E7)</f>
        <v>42080344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" t="s">
        <v>315</v>
      </c>
      <c r="B527" s="5" t="str">
        <f t="shared" si="2"/>
        <v>/ldqc/jclb/pbb/zmflq/lcgv/mzzpfnr/lcgv/rfzrwc/</v>
      </c>
      <c r="C527" s="6" t="str">
        <f t="shared" si="3"/>
        <v>144354746</v>
      </c>
      <c r="D527" s="1" t="str">
        <f>IFERROR(__xludf.DUMMYFUNCTION("IF( ISBETWEEN(CODE(LEFT(A527,1)),CODE(""0""),CODE(""9"")), B527 &amp;A527,)"),"")</f>
        <v/>
      </c>
      <c r="E527" s="7">
        <f t="shared" si="1"/>
        <v>0</v>
      </c>
      <c r="F527" s="5"/>
      <c r="G527" s="5"/>
      <c r="H527" s="5">
        <f>IFERROR(__xludf.DUMMYFUNCTION("SUM(FILTER(E$2:E$1088,FIND(G527,D$2:D$1088)))"),4.2080344E7)</f>
        <v>42080344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" t="s">
        <v>316</v>
      </c>
      <c r="B528" s="5" t="str">
        <f t="shared" si="2"/>
        <v>/ldqc/jclb/pbb/zmflq/lcgv/mzzpfnr/lcgv/rfzrwc/</v>
      </c>
      <c r="C528" s="6" t="str">
        <f t="shared" si="3"/>
        <v>144354746</v>
      </c>
      <c r="D528" s="1" t="str">
        <f>IFERROR(__xludf.DUMMYFUNCTION("IF( ISBETWEEN(CODE(LEFT(A528,1)),CODE(""0""),CODE(""9"")), B528 &amp;A528,)"),"")</f>
        <v/>
      </c>
      <c r="E528" s="7">
        <f t="shared" si="1"/>
        <v>0</v>
      </c>
      <c r="F528" s="5"/>
      <c r="G528" s="5"/>
      <c r="H528" s="5">
        <f>IFERROR(__xludf.DUMMYFUNCTION("SUM(FILTER(E$2:E$1088,FIND(G528,D$2:D$1088)))"),4.2080344E7)</f>
        <v>42080344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" t="s">
        <v>317</v>
      </c>
      <c r="B529" s="5" t="str">
        <f t="shared" si="2"/>
        <v>/ldqc/jclb/pbb/zmflq/lcgv/mzzpfnr/lcgv/rfzrwc/</v>
      </c>
      <c r="C529" s="6" t="str">
        <f t="shared" si="3"/>
        <v>144354746</v>
      </c>
      <c r="D529" s="1" t="str">
        <f>IFERROR(__xludf.DUMMYFUNCTION("IF( ISBETWEEN(CODE(LEFT(A529,1)),CODE(""0""),CODE(""9"")), B529 &amp;A529,)"),"/ldqc/jclb/pbb/zmflq/lcgv/mzzpfnr/lcgv/rfzrwc/156985 mrqgpv.gsm")</f>
        <v>/ldqc/jclb/pbb/zmflq/lcgv/mzzpfnr/lcgv/rfzrwc/156985 mrqgpv.gsm</v>
      </c>
      <c r="E529" s="7">
        <f t="shared" si="1"/>
        <v>156985</v>
      </c>
      <c r="F529" s="5"/>
      <c r="G529" s="5"/>
      <c r="H529" s="5">
        <f>IFERROR(__xludf.DUMMYFUNCTION("SUM(FILTER(E$2:E$1088,FIND(G529,D$2:D$1088)))"),4.2080344E7)</f>
        <v>42080344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" t="s">
        <v>318</v>
      </c>
      <c r="B530" s="5" t="str">
        <f t="shared" si="2"/>
        <v>/ldqc/jclb/pbb/zmflq/lcgv/mzzpfnr/lcgv/rfzrwc/</v>
      </c>
      <c r="C530" s="6" t="str">
        <f t="shared" si="3"/>
        <v>144354746</v>
      </c>
      <c r="D530" s="1" t="str">
        <f>IFERROR(__xludf.DUMMYFUNCTION("IF( ISBETWEEN(CODE(LEFT(A530,1)),CODE(""0""),CODE(""9"")), B530 &amp;A530,)"),"")</f>
        <v/>
      </c>
      <c r="E530" s="7">
        <f t="shared" si="1"/>
        <v>0</v>
      </c>
      <c r="F530" s="5"/>
      <c r="G530" s="5"/>
      <c r="H530" s="5">
        <f>IFERROR(__xludf.DUMMYFUNCTION("SUM(FILTER(E$2:E$1088,FIND(G530,D$2:D$1088)))"),4.2080344E7)</f>
        <v>42080344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" t="s">
        <v>61</v>
      </c>
      <c r="B531" s="5" t="str">
        <f t="shared" si="2"/>
        <v>/ldqc/jclb/pbb/zmflq/lcgv/mzzpfnr/lcgv/rfzrwc/</v>
      </c>
      <c r="C531" s="6" t="str">
        <f t="shared" si="3"/>
        <v>144354746</v>
      </c>
      <c r="D531" s="1" t="str">
        <f>IFERROR(__xludf.DUMMYFUNCTION("IF( ISBETWEEN(CODE(LEFT(A531,1)),CODE(""0""),CODE(""9"")), B531 &amp;A531,)"),"")</f>
        <v/>
      </c>
      <c r="E531" s="7">
        <f t="shared" si="1"/>
        <v>0</v>
      </c>
      <c r="F531" s="5"/>
      <c r="G531" s="5"/>
      <c r="H531" s="5">
        <f>IFERROR(__xludf.DUMMYFUNCTION("SUM(FILTER(E$2:E$1088,FIND(G531,D$2:D$1088)))"),4.2080344E7)</f>
        <v>42080344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" t="s">
        <v>319</v>
      </c>
      <c r="B532" s="5" t="str">
        <f t="shared" si="2"/>
        <v>/ldqc/jclb/pbb/zmflq/lcgv/mzzpfnr/lcgv/rfzrwc/jjl/</v>
      </c>
      <c r="C532" s="6" t="str">
        <f t="shared" si="3"/>
        <v>1443547463</v>
      </c>
      <c r="D532" s="1" t="str">
        <f>IFERROR(__xludf.DUMMYFUNCTION("IF( ISBETWEEN(CODE(LEFT(A532,1)),CODE(""0""),CODE(""9"")), B532 &amp;A532,)"),"")</f>
        <v/>
      </c>
      <c r="E532" s="7">
        <f t="shared" si="1"/>
        <v>0</v>
      </c>
      <c r="F532" s="5"/>
      <c r="G532" s="5"/>
      <c r="H532" s="5">
        <f>IFERROR(__xludf.DUMMYFUNCTION("SUM(FILTER(E$2:E$1088,FIND(G532,D$2:D$1088)))"),4.2080344E7)</f>
        <v>42080344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" t="s">
        <v>8</v>
      </c>
      <c r="B533" s="5" t="str">
        <f t="shared" si="2"/>
        <v>/ldqc/jclb/pbb/zmflq/lcgv/mzzpfnr/lcgv/rfzrwc/jjl/</v>
      </c>
      <c r="C533" s="6" t="str">
        <f t="shared" si="3"/>
        <v>1443547463</v>
      </c>
      <c r="D533" s="1" t="str">
        <f>IFERROR(__xludf.DUMMYFUNCTION("IF( ISBETWEEN(CODE(LEFT(A533,1)),CODE(""0""),CODE(""9"")), B533 &amp;A533,)"),"")</f>
        <v/>
      </c>
      <c r="E533" s="7">
        <f t="shared" si="1"/>
        <v>0</v>
      </c>
      <c r="F533" s="5"/>
      <c r="G533" s="5"/>
      <c r="H533" s="5">
        <f>IFERROR(__xludf.DUMMYFUNCTION("SUM(FILTER(E$2:E$1088,FIND(G533,D$2:D$1088)))"),4.2080344E7)</f>
        <v>42080344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" t="s">
        <v>320</v>
      </c>
      <c r="B534" s="5" t="str">
        <f t="shared" si="2"/>
        <v>/ldqc/jclb/pbb/zmflq/lcgv/mzzpfnr/lcgv/rfzrwc/jjl/</v>
      </c>
      <c r="C534" s="6" t="str">
        <f t="shared" si="3"/>
        <v>1443547463</v>
      </c>
      <c r="D534" s="1" t="str">
        <f>IFERROR(__xludf.DUMMYFUNCTION("IF( ISBETWEEN(CODE(LEFT(A534,1)),CODE(""0""),CODE(""9"")), B534 &amp;A534,)"),"")</f>
        <v/>
      </c>
      <c r="E534" s="7">
        <f t="shared" si="1"/>
        <v>0</v>
      </c>
      <c r="F534" s="5"/>
      <c r="G534" s="5"/>
      <c r="H534" s="5">
        <f>IFERROR(__xludf.DUMMYFUNCTION("SUM(FILTER(E$2:E$1088,FIND(G534,D$2:D$1088)))"),4.2080344E7)</f>
        <v>42080344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" t="s">
        <v>321</v>
      </c>
      <c r="B535" s="5" t="str">
        <f t="shared" si="2"/>
        <v>/ldqc/jclb/pbb/zmflq/lcgv/mzzpfnr/lcgv/rfzrwc/jjl/</v>
      </c>
      <c r="C535" s="6" t="str">
        <f t="shared" si="3"/>
        <v>1443547463</v>
      </c>
      <c r="D535" s="1" t="str">
        <f>IFERROR(__xludf.DUMMYFUNCTION("IF( ISBETWEEN(CODE(LEFT(A535,1)),CODE(""0""),CODE(""9"")), B535 &amp;A535,)"),"/ldqc/jclb/pbb/zmflq/lcgv/mzzpfnr/lcgv/rfzrwc/jjl/104785 nmbfwc")</f>
        <v>/ldqc/jclb/pbb/zmflq/lcgv/mzzpfnr/lcgv/rfzrwc/jjl/104785 nmbfwc</v>
      </c>
      <c r="E535" s="7">
        <f t="shared" si="1"/>
        <v>104785</v>
      </c>
      <c r="F535" s="5"/>
      <c r="G535" s="5"/>
      <c r="H535" s="5">
        <f>IFERROR(__xludf.DUMMYFUNCTION("SUM(FILTER(E$2:E$1088,FIND(G535,D$2:D$1088)))"),4.2080344E7)</f>
        <v>42080344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" t="s">
        <v>322</v>
      </c>
      <c r="B536" s="5" t="str">
        <f t="shared" si="2"/>
        <v>/ldqc/jclb/pbb/zmflq/lcgv/mzzpfnr/lcgv/rfzrwc/jjl/</v>
      </c>
      <c r="C536" s="6" t="str">
        <f t="shared" si="3"/>
        <v>1443547463</v>
      </c>
      <c r="D536" s="1" t="str">
        <f>IFERROR(__xludf.DUMMYFUNCTION("IF( ISBETWEEN(CODE(LEFT(A536,1)),CODE(""0""),CODE(""9"")), B536 &amp;A536,)"),"/ldqc/jclb/pbb/zmflq/lcgv/mzzpfnr/lcgv/rfzrwc/jjl/20108 wdzw.drg")</f>
        <v>/ldqc/jclb/pbb/zmflq/lcgv/mzzpfnr/lcgv/rfzrwc/jjl/20108 wdzw.drg</v>
      </c>
      <c r="E536" s="7">
        <f t="shared" si="1"/>
        <v>20108</v>
      </c>
      <c r="F536" s="5"/>
      <c r="G536" s="5"/>
      <c r="H536" s="5">
        <f>IFERROR(__xludf.DUMMYFUNCTION("SUM(FILTER(E$2:E$1088,FIND(G536,D$2:D$1088)))"),4.2080344E7)</f>
        <v>42080344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" t="s">
        <v>323</v>
      </c>
      <c r="B537" s="5" t="str">
        <f t="shared" si="2"/>
        <v>/ldqc/jclb/pbb/zmflq/lcgv/mzzpfnr/lcgv/rfzrwc/jjl/jrjjr/</v>
      </c>
      <c r="C537" s="6" t="str">
        <f t="shared" si="3"/>
        <v>14435474635</v>
      </c>
      <c r="D537" s="1" t="str">
        <f>IFERROR(__xludf.DUMMYFUNCTION("IF( ISBETWEEN(CODE(LEFT(A537,1)),CODE(""0""),CODE(""9"")), B537 &amp;A537,)"),"")</f>
        <v/>
      </c>
      <c r="E537" s="7">
        <f t="shared" si="1"/>
        <v>0</v>
      </c>
      <c r="F537" s="5"/>
      <c r="G537" s="5"/>
      <c r="H537" s="5">
        <f>IFERROR(__xludf.DUMMYFUNCTION("SUM(FILTER(E$2:E$1088,FIND(G537,D$2:D$1088)))"),4.2080344E7)</f>
        <v>42080344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" t="s">
        <v>8</v>
      </c>
      <c r="B538" s="5" t="str">
        <f t="shared" si="2"/>
        <v>/ldqc/jclb/pbb/zmflq/lcgv/mzzpfnr/lcgv/rfzrwc/jjl/jrjjr/</v>
      </c>
      <c r="C538" s="6" t="str">
        <f t="shared" si="3"/>
        <v>14435474635</v>
      </c>
      <c r="D538" s="1" t="str">
        <f>IFERROR(__xludf.DUMMYFUNCTION("IF( ISBETWEEN(CODE(LEFT(A538,1)),CODE(""0""),CODE(""9"")), B538 &amp;A538,)"),"")</f>
        <v/>
      </c>
      <c r="E538" s="7">
        <f t="shared" si="1"/>
        <v>0</v>
      </c>
      <c r="F538" s="5"/>
      <c r="G538" s="5"/>
      <c r="H538" s="5">
        <f>IFERROR(__xludf.DUMMYFUNCTION("SUM(FILTER(E$2:E$1088,FIND(G538,D$2:D$1088)))"),4.2080344E7)</f>
        <v>42080344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" t="s">
        <v>324</v>
      </c>
      <c r="B539" s="5" t="str">
        <f t="shared" si="2"/>
        <v>/ldqc/jclb/pbb/zmflq/lcgv/mzzpfnr/lcgv/rfzrwc/jjl/jrjjr/</v>
      </c>
      <c r="C539" s="6" t="str">
        <f t="shared" si="3"/>
        <v>14435474635</v>
      </c>
      <c r="D539" s="1" t="str">
        <f>IFERROR(__xludf.DUMMYFUNCTION("IF( ISBETWEEN(CODE(LEFT(A539,1)),CODE(""0""),CODE(""9"")), B539 &amp;A539,)"),"/ldqc/jclb/pbb/zmflq/lcgv/mzzpfnr/lcgv/rfzrwc/jjl/jrjjr/243753 hgndlcrv.wbc")</f>
        <v>/ldqc/jclb/pbb/zmflq/lcgv/mzzpfnr/lcgv/rfzrwc/jjl/jrjjr/243753 hgndlcrv.wbc</v>
      </c>
      <c r="E539" s="7">
        <f t="shared" si="1"/>
        <v>243753</v>
      </c>
      <c r="F539" s="5"/>
      <c r="G539" s="5"/>
      <c r="H539" s="5">
        <f>IFERROR(__xludf.DUMMYFUNCTION("SUM(FILTER(E$2:E$1088,FIND(G539,D$2:D$1088)))"),4.2080344E7)</f>
        <v>42080344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" t="s">
        <v>18</v>
      </c>
      <c r="B540" s="5" t="str">
        <f t="shared" si="2"/>
        <v>/ldqc/jclb/pbb/zmflq/lcgv/mzzpfnr/lcgv/rfzrwc/jjl/</v>
      </c>
      <c r="C540" s="6" t="str">
        <f t="shared" si="3"/>
        <v>1443547463</v>
      </c>
      <c r="D540" s="1" t="str">
        <f>IFERROR(__xludf.DUMMYFUNCTION("IF( ISBETWEEN(CODE(LEFT(A540,1)),CODE(""0""),CODE(""9"")), B540 &amp;A540,)"),"")</f>
        <v/>
      </c>
      <c r="E540" s="7">
        <f t="shared" si="1"/>
        <v>0</v>
      </c>
      <c r="F540" s="5"/>
      <c r="G540" s="5"/>
      <c r="H540" s="5">
        <f>IFERROR(__xludf.DUMMYFUNCTION("SUM(FILTER(E$2:E$1088,FIND(G540,D$2:D$1088)))"),4.2080344E7)</f>
        <v>42080344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" t="s">
        <v>18</v>
      </c>
      <c r="B541" s="5" t="str">
        <f t="shared" si="2"/>
        <v>/ldqc/jclb/pbb/zmflq/lcgv/mzzpfnr/lcgv/rfzrwc/</v>
      </c>
      <c r="C541" s="6" t="str">
        <f t="shared" si="3"/>
        <v>144354746</v>
      </c>
      <c r="D541" s="1" t="str">
        <f>IFERROR(__xludf.DUMMYFUNCTION("IF( ISBETWEEN(CODE(LEFT(A541,1)),CODE(""0""),CODE(""9"")), B541 &amp;A541,)"),"")</f>
        <v/>
      </c>
      <c r="E541" s="7">
        <f t="shared" si="1"/>
        <v>0</v>
      </c>
      <c r="F541" s="5"/>
      <c r="G541" s="5"/>
      <c r="H541" s="5">
        <f>IFERROR(__xludf.DUMMYFUNCTION("SUM(FILTER(E$2:E$1088,FIND(G541,D$2:D$1088)))"),4.2080344E7)</f>
        <v>42080344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" t="s">
        <v>325</v>
      </c>
      <c r="B542" s="5" t="str">
        <f t="shared" si="2"/>
        <v>/ldqc/jclb/pbb/zmflq/lcgv/mzzpfnr/lcgv/rfzrwc/mqp/</v>
      </c>
      <c r="C542" s="6" t="str">
        <f t="shared" si="3"/>
        <v>1443547463</v>
      </c>
      <c r="D542" s="1" t="str">
        <f>IFERROR(__xludf.DUMMYFUNCTION("IF( ISBETWEEN(CODE(LEFT(A542,1)),CODE(""0""),CODE(""9"")), B542 &amp;A542,)"),"")</f>
        <v/>
      </c>
      <c r="E542" s="7">
        <f t="shared" si="1"/>
        <v>0</v>
      </c>
      <c r="F542" s="5"/>
      <c r="G542" s="5"/>
      <c r="H542" s="5">
        <f>IFERROR(__xludf.DUMMYFUNCTION("SUM(FILTER(E$2:E$1088,FIND(G542,D$2:D$1088)))"),4.2080344E7)</f>
        <v>42080344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" t="s">
        <v>8</v>
      </c>
      <c r="B543" s="5" t="str">
        <f t="shared" si="2"/>
        <v>/ldqc/jclb/pbb/zmflq/lcgv/mzzpfnr/lcgv/rfzrwc/mqp/</v>
      </c>
      <c r="C543" s="6" t="str">
        <f t="shared" si="3"/>
        <v>1443547463</v>
      </c>
      <c r="D543" s="1" t="str">
        <f>IFERROR(__xludf.DUMMYFUNCTION("IF( ISBETWEEN(CODE(LEFT(A543,1)),CODE(""0""),CODE(""9"")), B543 &amp;A543,)"),"")</f>
        <v/>
      </c>
      <c r="E543" s="7">
        <f t="shared" si="1"/>
        <v>0</v>
      </c>
      <c r="F543" s="5"/>
      <c r="G543" s="5"/>
      <c r="H543" s="5">
        <f>IFERROR(__xludf.DUMMYFUNCTION("SUM(FILTER(E$2:E$1088,FIND(G543,D$2:D$1088)))"),4.2080344E7)</f>
        <v>42080344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" t="s">
        <v>326</v>
      </c>
      <c r="B544" s="5" t="str">
        <f t="shared" si="2"/>
        <v>/ldqc/jclb/pbb/zmflq/lcgv/mzzpfnr/lcgv/rfzrwc/mqp/</v>
      </c>
      <c r="C544" s="6" t="str">
        <f t="shared" si="3"/>
        <v>1443547463</v>
      </c>
      <c r="D544" s="1" t="str">
        <f>IFERROR(__xludf.DUMMYFUNCTION("IF( ISBETWEEN(CODE(LEFT(A544,1)),CODE(""0""),CODE(""9"")), B544 &amp;A544,)"),"/ldqc/jclb/pbb/zmflq/lcgv/mzzpfnr/lcgv/rfzrwc/mqp/142621 cljnbs")</f>
        <v>/ldqc/jclb/pbb/zmflq/lcgv/mzzpfnr/lcgv/rfzrwc/mqp/142621 cljnbs</v>
      </c>
      <c r="E544" s="7">
        <f t="shared" si="1"/>
        <v>142621</v>
      </c>
      <c r="F544" s="5"/>
      <c r="G544" s="5"/>
      <c r="H544" s="5">
        <f>IFERROR(__xludf.DUMMYFUNCTION("SUM(FILTER(E$2:E$1088,FIND(G544,D$2:D$1088)))"),4.2080344E7)</f>
        <v>42080344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" t="s">
        <v>18</v>
      </c>
      <c r="B545" s="5" t="str">
        <f t="shared" si="2"/>
        <v>/ldqc/jclb/pbb/zmflq/lcgv/mzzpfnr/lcgv/rfzrwc/</v>
      </c>
      <c r="C545" s="6" t="str">
        <f t="shared" si="3"/>
        <v>144354746</v>
      </c>
      <c r="D545" s="1" t="str">
        <f>IFERROR(__xludf.DUMMYFUNCTION("IF( ISBETWEEN(CODE(LEFT(A545,1)),CODE(""0""),CODE(""9"")), B545 &amp;A545,)"),"")</f>
        <v/>
      </c>
      <c r="E545" s="7">
        <f t="shared" si="1"/>
        <v>0</v>
      </c>
      <c r="F545" s="5"/>
      <c r="G545" s="5"/>
      <c r="H545" s="5">
        <f>IFERROR(__xludf.DUMMYFUNCTION("SUM(FILTER(E$2:E$1088,FIND(G545,D$2:D$1088)))"),4.2080344E7)</f>
        <v>42080344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" t="s">
        <v>327</v>
      </c>
      <c r="B546" s="5" t="str">
        <f t="shared" si="2"/>
        <v>/ldqc/jclb/pbb/zmflq/lcgv/mzzpfnr/lcgv/rfzrwc/wptr/</v>
      </c>
      <c r="C546" s="6" t="str">
        <f t="shared" si="3"/>
        <v>1443547464</v>
      </c>
      <c r="D546" s="1" t="str">
        <f>IFERROR(__xludf.DUMMYFUNCTION("IF( ISBETWEEN(CODE(LEFT(A546,1)),CODE(""0""),CODE(""9"")), B546 &amp;A546,)"),"")</f>
        <v/>
      </c>
      <c r="E546" s="7">
        <f t="shared" si="1"/>
        <v>0</v>
      </c>
      <c r="F546" s="5"/>
      <c r="G546" s="5"/>
      <c r="H546" s="5">
        <f>IFERROR(__xludf.DUMMYFUNCTION("SUM(FILTER(E$2:E$1088,FIND(G546,D$2:D$1088)))"),4.2080344E7)</f>
        <v>42080344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" t="s">
        <v>8</v>
      </c>
      <c r="B547" s="5" t="str">
        <f t="shared" si="2"/>
        <v>/ldqc/jclb/pbb/zmflq/lcgv/mzzpfnr/lcgv/rfzrwc/wptr/</v>
      </c>
      <c r="C547" s="6" t="str">
        <f t="shared" si="3"/>
        <v>1443547464</v>
      </c>
      <c r="D547" s="1" t="str">
        <f>IFERROR(__xludf.DUMMYFUNCTION("IF( ISBETWEEN(CODE(LEFT(A547,1)),CODE(""0""),CODE(""9"")), B547 &amp;A547,)"),"")</f>
        <v/>
      </c>
      <c r="E547" s="7">
        <f t="shared" si="1"/>
        <v>0</v>
      </c>
      <c r="F547" s="5"/>
      <c r="G547" s="5"/>
      <c r="H547" s="5">
        <f>IFERROR(__xludf.DUMMYFUNCTION("SUM(FILTER(E$2:E$1088,FIND(G547,D$2:D$1088)))"),4.2080344E7)</f>
        <v>42080344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" t="s">
        <v>328</v>
      </c>
      <c r="B548" s="5" t="str">
        <f t="shared" si="2"/>
        <v>/ldqc/jclb/pbb/zmflq/lcgv/mzzpfnr/lcgv/rfzrwc/wptr/</v>
      </c>
      <c r="C548" s="6" t="str">
        <f t="shared" si="3"/>
        <v>1443547464</v>
      </c>
      <c r="D548" s="1" t="str">
        <f>IFERROR(__xludf.DUMMYFUNCTION("IF( ISBETWEEN(CODE(LEFT(A548,1)),CODE(""0""),CODE(""9"")), B548 &amp;A548,)"),"/ldqc/jclb/pbb/zmflq/lcgv/mzzpfnr/lcgv/rfzrwc/wptr/46279 vjqlvhrh.njr")</f>
        <v>/ldqc/jclb/pbb/zmflq/lcgv/mzzpfnr/lcgv/rfzrwc/wptr/46279 vjqlvhrh.njr</v>
      </c>
      <c r="E548" s="7">
        <f t="shared" si="1"/>
        <v>46279</v>
      </c>
      <c r="F548" s="5"/>
      <c r="G548" s="5"/>
      <c r="H548" s="5">
        <f>IFERROR(__xludf.DUMMYFUNCTION("SUM(FILTER(E$2:E$1088,FIND(G548,D$2:D$1088)))"),4.2080344E7)</f>
        <v>42080344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" t="s">
        <v>18</v>
      </c>
      <c r="B549" s="5" t="str">
        <f t="shared" si="2"/>
        <v>/ldqc/jclb/pbb/zmflq/lcgv/mzzpfnr/lcgv/rfzrwc/</v>
      </c>
      <c r="C549" s="6" t="str">
        <f t="shared" si="3"/>
        <v>144354746</v>
      </c>
      <c r="D549" s="1" t="str">
        <f>IFERROR(__xludf.DUMMYFUNCTION("IF( ISBETWEEN(CODE(LEFT(A549,1)),CODE(""0""),CODE(""9"")), B549 &amp;A549,)"),"")</f>
        <v/>
      </c>
      <c r="E549" s="7">
        <f t="shared" si="1"/>
        <v>0</v>
      </c>
      <c r="F549" s="5"/>
      <c r="G549" s="5"/>
      <c r="H549" s="5">
        <f>IFERROR(__xludf.DUMMYFUNCTION("SUM(FILTER(E$2:E$1088,FIND(G549,D$2:D$1088)))"),4.2080344E7)</f>
        <v>42080344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" t="s">
        <v>62</v>
      </c>
      <c r="B550" s="5" t="str">
        <f t="shared" si="2"/>
        <v>/ldqc/jclb/pbb/zmflq/lcgv/mzzpfnr/lcgv/rfzrwc/wqdlv/</v>
      </c>
      <c r="C550" s="6" t="str">
        <f t="shared" si="3"/>
        <v>1443547465</v>
      </c>
      <c r="D550" s="1" t="str">
        <f>IFERROR(__xludf.DUMMYFUNCTION("IF( ISBETWEEN(CODE(LEFT(A550,1)),CODE(""0""),CODE(""9"")), B550 &amp;A550,)"),"")</f>
        <v/>
      </c>
      <c r="E550" s="7">
        <f t="shared" si="1"/>
        <v>0</v>
      </c>
      <c r="F550" s="5"/>
      <c r="G550" s="5"/>
      <c r="H550" s="5">
        <f>IFERROR(__xludf.DUMMYFUNCTION("SUM(FILTER(E$2:E$1088,FIND(G550,D$2:D$1088)))"),4.2080344E7)</f>
        <v>42080344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" t="s">
        <v>8</v>
      </c>
      <c r="B551" s="5" t="str">
        <f t="shared" si="2"/>
        <v>/ldqc/jclb/pbb/zmflq/lcgv/mzzpfnr/lcgv/rfzrwc/wqdlv/</v>
      </c>
      <c r="C551" s="6" t="str">
        <f t="shared" si="3"/>
        <v>1443547465</v>
      </c>
      <c r="D551" s="1" t="str">
        <f>IFERROR(__xludf.DUMMYFUNCTION("IF( ISBETWEEN(CODE(LEFT(A551,1)),CODE(""0""),CODE(""9"")), B551 &amp;A551,)"),"")</f>
        <v/>
      </c>
      <c r="E551" s="7">
        <f t="shared" si="1"/>
        <v>0</v>
      </c>
      <c r="F551" s="5"/>
      <c r="G551" s="5"/>
      <c r="H551" s="5">
        <f>IFERROR(__xludf.DUMMYFUNCTION("SUM(FILTER(E$2:E$1088,FIND(G551,D$2:D$1088)))"),4.2080344E7)</f>
        <v>42080344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" t="s">
        <v>329</v>
      </c>
      <c r="B552" s="5" t="str">
        <f t="shared" si="2"/>
        <v>/ldqc/jclb/pbb/zmflq/lcgv/mzzpfnr/lcgv/rfzrwc/wqdlv/</v>
      </c>
      <c r="C552" s="6" t="str">
        <f t="shared" si="3"/>
        <v>1443547465</v>
      </c>
      <c r="D552" s="1" t="str">
        <f>IFERROR(__xludf.DUMMYFUNCTION("IF( ISBETWEEN(CODE(LEFT(A552,1)),CODE(""0""),CODE(""9"")), B552 &amp;A552,)"),"/ldqc/jclb/pbb/zmflq/lcgv/mzzpfnr/lcgv/rfzrwc/wqdlv/104474 vpsgcl.gfh")</f>
        <v>/ldqc/jclb/pbb/zmflq/lcgv/mzzpfnr/lcgv/rfzrwc/wqdlv/104474 vpsgcl.gfh</v>
      </c>
      <c r="E552" s="7">
        <f t="shared" si="1"/>
        <v>104474</v>
      </c>
      <c r="F552" s="5"/>
      <c r="G552" s="5"/>
      <c r="H552" s="5">
        <f>IFERROR(__xludf.DUMMYFUNCTION("SUM(FILTER(E$2:E$1088,FIND(G552,D$2:D$1088)))"),4.2080344E7)</f>
        <v>42080344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" t="s">
        <v>18</v>
      </c>
      <c r="B553" s="5" t="str">
        <f t="shared" si="2"/>
        <v>/ldqc/jclb/pbb/zmflq/lcgv/mzzpfnr/lcgv/rfzrwc/</v>
      </c>
      <c r="C553" s="6" t="str">
        <f t="shared" si="3"/>
        <v>144354746</v>
      </c>
      <c r="D553" s="1" t="str">
        <f>IFERROR(__xludf.DUMMYFUNCTION("IF( ISBETWEEN(CODE(LEFT(A553,1)),CODE(""0""),CODE(""9"")), B553 &amp;A553,)"),"")</f>
        <v/>
      </c>
      <c r="E553" s="7">
        <f t="shared" si="1"/>
        <v>0</v>
      </c>
      <c r="F553" s="5"/>
      <c r="G553" s="5"/>
      <c r="H553" s="5">
        <f>IFERROR(__xludf.DUMMYFUNCTION("SUM(FILTER(E$2:E$1088,FIND(G553,D$2:D$1088)))"),4.2080344E7)</f>
        <v>42080344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" t="s">
        <v>18</v>
      </c>
      <c r="B554" s="5" t="str">
        <f t="shared" si="2"/>
        <v>/ldqc/jclb/pbb/zmflq/lcgv/mzzpfnr/lcgv/</v>
      </c>
      <c r="C554" s="6" t="str">
        <f t="shared" si="3"/>
        <v>14435474</v>
      </c>
      <c r="D554" s="1" t="str">
        <f>IFERROR(__xludf.DUMMYFUNCTION("IF( ISBETWEEN(CODE(LEFT(A554,1)),CODE(""0""),CODE(""9"")), B554 &amp;A554,)"),"")</f>
        <v/>
      </c>
      <c r="E554" s="7">
        <f t="shared" si="1"/>
        <v>0</v>
      </c>
      <c r="F554" s="5"/>
      <c r="G554" s="5"/>
      <c r="H554" s="5">
        <f>IFERROR(__xludf.DUMMYFUNCTION("SUM(FILTER(E$2:E$1088,FIND(G554,D$2:D$1088)))"),4.2080344E7)</f>
        <v>42080344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" t="s">
        <v>18</v>
      </c>
      <c r="B555" s="5" t="str">
        <f t="shared" si="2"/>
        <v>/ldqc/jclb/pbb/zmflq/lcgv/mzzpfnr/</v>
      </c>
      <c r="C555" s="6" t="str">
        <f t="shared" si="3"/>
        <v>1443547</v>
      </c>
      <c r="D555" s="1" t="str">
        <f>IFERROR(__xludf.DUMMYFUNCTION("IF( ISBETWEEN(CODE(LEFT(A555,1)),CODE(""0""),CODE(""9"")), B555 &amp;A555,)"),"")</f>
        <v/>
      </c>
      <c r="E555" s="7">
        <f t="shared" si="1"/>
        <v>0</v>
      </c>
      <c r="F555" s="5"/>
      <c r="G555" s="5"/>
      <c r="H555" s="5">
        <f>IFERROR(__xludf.DUMMYFUNCTION("SUM(FILTER(E$2:E$1088,FIND(G555,D$2:D$1088)))"),4.2080344E7)</f>
        <v>42080344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" t="s">
        <v>330</v>
      </c>
      <c r="B556" s="5" t="str">
        <f t="shared" si="2"/>
        <v>/ldqc/jclb/pbb/zmflq/lcgv/mzzpfnr/mczs/</v>
      </c>
      <c r="C556" s="6" t="str">
        <f t="shared" si="3"/>
        <v>14435474</v>
      </c>
      <c r="D556" s="1" t="str">
        <f>IFERROR(__xludf.DUMMYFUNCTION("IF( ISBETWEEN(CODE(LEFT(A556,1)),CODE(""0""),CODE(""9"")), B556 &amp;A556,)"),"")</f>
        <v/>
      </c>
      <c r="E556" s="7">
        <f t="shared" si="1"/>
        <v>0</v>
      </c>
      <c r="F556" s="5"/>
      <c r="G556" s="5"/>
      <c r="H556" s="5">
        <f>IFERROR(__xludf.DUMMYFUNCTION("SUM(FILTER(E$2:E$1088,FIND(G556,D$2:D$1088)))"),4.2080344E7)</f>
        <v>42080344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" t="s">
        <v>8</v>
      </c>
      <c r="B557" s="5" t="str">
        <f t="shared" si="2"/>
        <v>/ldqc/jclb/pbb/zmflq/lcgv/mzzpfnr/mczs/</v>
      </c>
      <c r="C557" s="6" t="str">
        <f t="shared" si="3"/>
        <v>14435474</v>
      </c>
      <c r="D557" s="1" t="str">
        <f>IFERROR(__xludf.DUMMYFUNCTION("IF( ISBETWEEN(CODE(LEFT(A557,1)),CODE(""0""),CODE(""9"")), B557 &amp;A557,)"),"")</f>
        <v/>
      </c>
      <c r="E557" s="7">
        <f t="shared" si="1"/>
        <v>0</v>
      </c>
      <c r="F557" s="5"/>
      <c r="G557" s="5"/>
      <c r="H557" s="5">
        <f>IFERROR(__xludf.DUMMYFUNCTION("SUM(FILTER(E$2:E$1088,FIND(G557,D$2:D$1088)))"),4.2080344E7)</f>
        <v>42080344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" t="s">
        <v>331</v>
      </c>
      <c r="B558" s="5" t="str">
        <f t="shared" si="2"/>
        <v>/ldqc/jclb/pbb/zmflq/lcgv/mzzpfnr/mczs/</v>
      </c>
      <c r="C558" s="6" t="str">
        <f t="shared" si="3"/>
        <v>14435474</v>
      </c>
      <c r="D558" s="1" t="str">
        <f>IFERROR(__xludf.DUMMYFUNCTION("IF( ISBETWEEN(CODE(LEFT(A558,1)),CODE(""0""),CODE(""9"")), B558 &amp;A558,)"),"/ldqc/jclb/pbb/zmflq/lcgv/mzzpfnr/mczs/186843 mrqgpv.gsm")</f>
        <v>/ldqc/jclb/pbb/zmflq/lcgv/mzzpfnr/mczs/186843 mrqgpv.gsm</v>
      </c>
      <c r="E558" s="7">
        <f t="shared" si="1"/>
        <v>186843</v>
      </c>
      <c r="F558" s="5"/>
      <c r="G558" s="5"/>
      <c r="H558" s="5">
        <f>IFERROR(__xludf.DUMMYFUNCTION("SUM(FILTER(E$2:E$1088,FIND(G558,D$2:D$1088)))"),4.2080344E7)</f>
        <v>42080344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" t="s">
        <v>332</v>
      </c>
      <c r="B559" s="5" t="str">
        <f t="shared" si="2"/>
        <v>/ldqc/jclb/pbb/zmflq/lcgv/mzzpfnr/mczs/</v>
      </c>
      <c r="C559" s="6" t="str">
        <f t="shared" si="3"/>
        <v>14435474</v>
      </c>
      <c r="D559" s="1" t="str">
        <f>IFERROR(__xludf.DUMMYFUNCTION("IF( ISBETWEEN(CODE(LEFT(A559,1)),CODE(""0""),CODE(""9"")), B559 &amp;A559,)"),"")</f>
        <v/>
      </c>
      <c r="E559" s="7">
        <f t="shared" si="1"/>
        <v>0</v>
      </c>
      <c r="F559" s="5"/>
      <c r="G559" s="5"/>
      <c r="H559" s="5">
        <f>IFERROR(__xludf.DUMMYFUNCTION("SUM(FILTER(E$2:E$1088,FIND(G559,D$2:D$1088)))"),4.2080344E7)</f>
        <v>42080344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" t="s">
        <v>333</v>
      </c>
      <c r="B560" s="5" t="str">
        <f t="shared" si="2"/>
        <v>/ldqc/jclb/pbb/zmflq/lcgv/mzzpfnr/mczs/</v>
      </c>
      <c r="C560" s="6" t="str">
        <f t="shared" si="3"/>
        <v>14435474</v>
      </c>
      <c r="D560" s="1" t="str">
        <f>IFERROR(__xludf.DUMMYFUNCTION("IF( ISBETWEEN(CODE(LEFT(A560,1)),CODE(""0""),CODE(""9"")), B560 &amp;A560,)"),"")</f>
        <v/>
      </c>
      <c r="E560" s="7">
        <f t="shared" si="1"/>
        <v>0</v>
      </c>
      <c r="F560" s="5"/>
      <c r="G560" s="5"/>
      <c r="H560" s="5">
        <f>IFERROR(__xludf.DUMMYFUNCTION("SUM(FILTER(E$2:E$1088,FIND(G560,D$2:D$1088)))"),4.2080344E7)</f>
        <v>42080344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" t="s">
        <v>334</v>
      </c>
      <c r="B561" s="5" t="str">
        <f t="shared" si="2"/>
        <v>/ldqc/jclb/pbb/zmflq/lcgv/mzzpfnr/mczs/pjm/</v>
      </c>
      <c r="C561" s="6" t="str">
        <f t="shared" si="3"/>
        <v>144354743</v>
      </c>
      <c r="D561" s="1" t="str">
        <f>IFERROR(__xludf.DUMMYFUNCTION("IF( ISBETWEEN(CODE(LEFT(A561,1)),CODE(""0""),CODE(""9"")), B561 &amp;A561,)"),"")</f>
        <v/>
      </c>
      <c r="E561" s="7">
        <f t="shared" si="1"/>
        <v>0</v>
      </c>
      <c r="F561" s="5"/>
      <c r="G561" s="5"/>
      <c r="H561" s="5">
        <f>IFERROR(__xludf.DUMMYFUNCTION("SUM(FILTER(E$2:E$1088,FIND(G561,D$2:D$1088)))"),4.2080344E7)</f>
        <v>42080344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" t="s">
        <v>8</v>
      </c>
      <c r="B562" s="5" t="str">
        <f t="shared" si="2"/>
        <v>/ldqc/jclb/pbb/zmflq/lcgv/mzzpfnr/mczs/pjm/</v>
      </c>
      <c r="C562" s="6" t="str">
        <f t="shared" si="3"/>
        <v>144354743</v>
      </c>
      <c r="D562" s="1" t="str">
        <f>IFERROR(__xludf.DUMMYFUNCTION("IF( ISBETWEEN(CODE(LEFT(A562,1)),CODE(""0""),CODE(""9"")), B562 &amp;A562,)"),"")</f>
        <v/>
      </c>
      <c r="E562" s="7">
        <f t="shared" si="1"/>
        <v>0</v>
      </c>
      <c r="F562" s="5"/>
      <c r="G562" s="5"/>
      <c r="H562" s="5">
        <f>IFERROR(__xludf.DUMMYFUNCTION("SUM(FILTER(E$2:E$1088,FIND(G562,D$2:D$1088)))"),4.2080344E7)</f>
        <v>42080344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" t="s">
        <v>61</v>
      </c>
      <c r="B563" s="5" t="str">
        <f t="shared" si="2"/>
        <v>/ldqc/jclb/pbb/zmflq/lcgv/mzzpfnr/mczs/pjm/</v>
      </c>
      <c r="C563" s="6" t="str">
        <f t="shared" si="3"/>
        <v>144354743</v>
      </c>
      <c r="D563" s="1" t="str">
        <f>IFERROR(__xludf.DUMMYFUNCTION("IF( ISBETWEEN(CODE(LEFT(A563,1)),CODE(""0""),CODE(""9"")), B563 &amp;A563,)"),"")</f>
        <v/>
      </c>
      <c r="E563" s="7">
        <f t="shared" si="1"/>
        <v>0</v>
      </c>
      <c r="F563" s="5"/>
      <c r="G563" s="5"/>
      <c r="H563" s="5">
        <f>IFERROR(__xludf.DUMMYFUNCTION("SUM(FILTER(E$2:E$1088,FIND(G563,D$2:D$1088)))"),4.2080344E7)</f>
        <v>42080344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" t="s">
        <v>62</v>
      </c>
      <c r="B564" s="5" t="str">
        <f t="shared" si="2"/>
        <v>/ldqc/jclb/pbb/zmflq/lcgv/mzzpfnr/mczs/pjm/wqdlv/</v>
      </c>
      <c r="C564" s="6" t="str">
        <f t="shared" si="3"/>
        <v>1443547435</v>
      </c>
      <c r="D564" s="1" t="str">
        <f>IFERROR(__xludf.DUMMYFUNCTION("IF( ISBETWEEN(CODE(LEFT(A564,1)),CODE(""0""),CODE(""9"")), B564 &amp;A564,)"),"")</f>
        <v/>
      </c>
      <c r="E564" s="7">
        <f t="shared" si="1"/>
        <v>0</v>
      </c>
      <c r="F564" s="5"/>
      <c r="G564" s="5"/>
      <c r="H564" s="5">
        <f>IFERROR(__xludf.DUMMYFUNCTION("SUM(FILTER(E$2:E$1088,FIND(G564,D$2:D$1088)))"),4.2080344E7)</f>
        <v>42080344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" t="s">
        <v>8</v>
      </c>
      <c r="B565" s="5" t="str">
        <f t="shared" si="2"/>
        <v>/ldqc/jclb/pbb/zmflq/lcgv/mzzpfnr/mczs/pjm/wqdlv/</v>
      </c>
      <c r="C565" s="6" t="str">
        <f t="shared" si="3"/>
        <v>1443547435</v>
      </c>
      <c r="D565" s="1" t="str">
        <f>IFERROR(__xludf.DUMMYFUNCTION("IF( ISBETWEEN(CODE(LEFT(A565,1)),CODE(""0""),CODE(""9"")), B565 &amp;A565,)"),"")</f>
        <v/>
      </c>
      <c r="E565" s="7">
        <f t="shared" si="1"/>
        <v>0</v>
      </c>
      <c r="F565" s="5"/>
      <c r="G565" s="5"/>
      <c r="H565" s="5">
        <f>IFERROR(__xludf.DUMMYFUNCTION("SUM(FILTER(E$2:E$1088,FIND(G565,D$2:D$1088)))"),4.2080344E7)</f>
        <v>42080344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" t="s">
        <v>335</v>
      </c>
      <c r="B566" s="5" t="str">
        <f t="shared" si="2"/>
        <v>/ldqc/jclb/pbb/zmflq/lcgv/mzzpfnr/mczs/pjm/wqdlv/</v>
      </c>
      <c r="C566" s="6" t="str">
        <f t="shared" si="3"/>
        <v>1443547435</v>
      </c>
      <c r="D566" s="1" t="str">
        <f>IFERROR(__xludf.DUMMYFUNCTION("IF( ISBETWEEN(CODE(LEFT(A566,1)),CODE(""0""),CODE(""9"")), B566 &amp;A566,)"),"/ldqc/jclb/pbb/zmflq/lcgv/mzzpfnr/mczs/pjm/wqdlv/201647 sgtt")</f>
        <v>/ldqc/jclb/pbb/zmflq/lcgv/mzzpfnr/mczs/pjm/wqdlv/201647 sgtt</v>
      </c>
      <c r="E566" s="7">
        <f t="shared" si="1"/>
        <v>201647</v>
      </c>
      <c r="F566" s="5"/>
      <c r="G566" s="5"/>
      <c r="H566" s="5">
        <f>IFERROR(__xludf.DUMMYFUNCTION("SUM(FILTER(E$2:E$1088,FIND(G566,D$2:D$1088)))"),4.2080344E7)</f>
        <v>42080344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" t="s">
        <v>18</v>
      </c>
      <c r="B567" s="5" t="str">
        <f t="shared" si="2"/>
        <v>/ldqc/jclb/pbb/zmflq/lcgv/mzzpfnr/mczs/pjm/</v>
      </c>
      <c r="C567" s="6" t="str">
        <f t="shared" si="3"/>
        <v>144354743</v>
      </c>
      <c r="D567" s="1" t="str">
        <f>IFERROR(__xludf.DUMMYFUNCTION("IF( ISBETWEEN(CODE(LEFT(A567,1)),CODE(""0""),CODE(""9"")), B567 &amp;A567,)"),"")</f>
        <v/>
      </c>
      <c r="E567" s="7">
        <f t="shared" si="1"/>
        <v>0</v>
      </c>
      <c r="F567" s="5"/>
      <c r="G567" s="5"/>
      <c r="H567" s="5">
        <f>IFERROR(__xludf.DUMMYFUNCTION("SUM(FILTER(E$2:E$1088,FIND(G567,D$2:D$1088)))"),4.2080344E7)</f>
        <v>42080344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" t="s">
        <v>18</v>
      </c>
      <c r="B568" s="5" t="str">
        <f t="shared" si="2"/>
        <v>/ldqc/jclb/pbb/zmflq/lcgv/mzzpfnr/mczs/</v>
      </c>
      <c r="C568" s="6" t="str">
        <f t="shared" si="3"/>
        <v>14435474</v>
      </c>
      <c r="D568" s="1" t="str">
        <f>IFERROR(__xludf.DUMMYFUNCTION("IF( ISBETWEEN(CODE(LEFT(A568,1)),CODE(""0""),CODE(""9"")), B568 &amp;A568,)"),"")</f>
        <v/>
      </c>
      <c r="E568" s="7">
        <f t="shared" si="1"/>
        <v>0</v>
      </c>
      <c r="F568" s="5"/>
      <c r="G568" s="5"/>
      <c r="H568" s="5">
        <f>IFERROR(__xludf.DUMMYFUNCTION("SUM(FILTER(E$2:E$1088,FIND(G568,D$2:D$1088)))"),4.2080344E7)</f>
        <v>42080344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" t="s">
        <v>336</v>
      </c>
      <c r="B569" s="5" t="str">
        <f t="shared" si="2"/>
        <v>/ldqc/jclb/pbb/zmflq/lcgv/mzzpfnr/mczs/thbwb/</v>
      </c>
      <c r="C569" s="6" t="str">
        <f t="shared" si="3"/>
        <v>144354745</v>
      </c>
      <c r="D569" s="1" t="str">
        <f>IFERROR(__xludf.DUMMYFUNCTION("IF( ISBETWEEN(CODE(LEFT(A569,1)),CODE(""0""),CODE(""9"")), B569 &amp;A569,)"),"")</f>
        <v/>
      </c>
      <c r="E569" s="7">
        <f t="shared" si="1"/>
        <v>0</v>
      </c>
      <c r="F569" s="5"/>
      <c r="G569" s="5"/>
      <c r="H569" s="5">
        <f>IFERROR(__xludf.DUMMYFUNCTION("SUM(FILTER(E$2:E$1088,FIND(G569,D$2:D$1088)))"),4.2080344E7)</f>
        <v>42080344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" t="s">
        <v>8</v>
      </c>
      <c r="B570" s="5" t="str">
        <f t="shared" si="2"/>
        <v>/ldqc/jclb/pbb/zmflq/lcgv/mzzpfnr/mczs/thbwb/</v>
      </c>
      <c r="C570" s="6" t="str">
        <f t="shared" si="3"/>
        <v>144354745</v>
      </c>
      <c r="D570" s="1" t="str">
        <f>IFERROR(__xludf.DUMMYFUNCTION("IF( ISBETWEEN(CODE(LEFT(A570,1)),CODE(""0""),CODE(""9"")), B570 &amp;A570,)"),"")</f>
        <v/>
      </c>
      <c r="E570" s="7">
        <f t="shared" si="1"/>
        <v>0</v>
      </c>
      <c r="F570" s="5"/>
      <c r="G570" s="5"/>
      <c r="H570" s="5">
        <f>IFERROR(__xludf.DUMMYFUNCTION("SUM(FILTER(E$2:E$1088,FIND(G570,D$2:D$1088)))"),4.2080344E7)</f>
        <v>42080344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" t="s">
        <v>337</v>
      </c>
      <c r="B571" s="5" t="str">
        <f t="shared" si="2"/>
        <v>/ldqc/jclb/pbb/zmflq/lcgv/mzzpfnr/mczs/thbwb/</v>
      </c>
      <c r="C571" s="6" t="str">
        <f t="shared" si="3"/>
        <v>144354745</v>
      </c>
      <c r="D571" s="1" t="str">
        <f>IFERROR(__xludf.DUMMYFUNCTION("IF( ISBETWEEN(CODE(LEFT(A571,1)),CODE(""0""),CODE(""9"")), B571 &amp;A571,)"),"/ldqc/jclb/pbb/zmflq/lcgv/mzzpfnr/mczs/thbwb/146494 mrqgpv.gsm")</f>
        <v>/ldqc/jclb/pbb/zmflq/lcgv/mzzpfnr/mczs/thbwb/146494 mrqgpv.gsm</v>
      </c>
      <c r="E571" s="7">
        <f t="shared" si="1"/>
        <v>146494</v>
      </c>
      <c r="F571" s="5"/>
      <c r="G571" s="5"/>
      <c r="H571" s="5">
        <f>IFERROR(__xludf.DUMMYFUNCTION("SUM(FILTER(E$2:E$1088,FIND(G571,D$2:D$1088)))"),4.2080344E7)</f>
        <v>42080344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" t="s">
        <v>18</v>
      </c>
      <c r="B572" s="5" t="str">
        <f t="shared" si="2"/>
        <v>/ldqc/jclb/pbb/zmflq/lcgv/mzzpfnr/mczs/</v>
      </c>
      <c r="C572" s="6" t="str">
        <f t="shared" si="3"/>
        <v>14435474</v>
      </c>
      <c r="D572" s="1" t="str">
        <f>IFERROR(__xludf.DUMMYFUNCTION("IF( ISBETWEEN(CODE(LEFT(A572,1)),CODE(""0""),CODE(""9"")), B572 &amp;A572,)"),"")</f>
        <v/>
      </c>
      <c r="E572" s="7">
        <f t="shared" si="1"/>
        <v>0</v>
      </c>
      <c r="F572" s="5"/>
      <c r="G572" s="5"/>
      <c r="H572" s="5">
        <f>IFERROR(__xludf.DUMMYFUNCTION("SUM(FILTER(E$2:E$1088,FIND(G572,D$2:D$1088)))"),4.2080344E7)</f>
        <v>42080344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" t="s">
        <v>18</v>
      </c>
      <c r="B573" s="5" t="str">
        <f t="shared" si="2"/>
        <v>/ldqc/jclb/pbb/zmflq/lcgv/mzzpfnr/</v>
      </c>
      <c r="C573" s="6" t="str">
        <f t="shared" si="3"/>
        <v>1443547</v>
      </c>
      <c r="D573" s="1" t="str">
        <f>IFERROR(__xludf.DUMMYFUNCTION("IF( ISBETWEEN(CODE(LEFT(A573,1)),CODE(""0""),CODE(""9"")), B573 &amp;A573,)"),"")</f>
        <v/>
      </c>
      <c r="E573" s="7">
        <f t="shared" si="1"/>
        <v>0</v>
      </c>
      <c r="F573" s="5"/>
      <c r="G573" s="5"/>
      <c r="H573" s="5">
        <f>IFERROR(__xludf.DUMMYFUNCTION("SUM(FILTER(E$2:E$1088,FIND(G573,D$2:D$1088)))"),4.2080344E7)</f>
        <v>42080344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" t="s">
        <v>62</v>
      </c>
      <c r="B574" s="5" t="str">
        <f t="shared" si="2"/>
        <v>/ldqc/jclb/pbb/zmflq/lcgv/mzzpfnr/wqdlv/</v>
      </c>
      <c r="C574" s="6" t="str">
        <f t="shared" si="3"/>
        <v>14435475</v>
      </c>
      <c r="D574" s="1" t="str">
        <f>IFERROR(__xludf.DUMMYFUNCTION("IF( ISBETWEEN(CODE(LEFT(A574,1)),CODE(""0""),CODE(""9"")), B574 &amp;A574,)"),"")</f>
        <v/>
      </c>
      <c r="E574" s="7">
        <f t="shared" si="1"/>
        <v>0</v>
      </c>
      <c r="F574" s="5"/>
      <c r="G574" s="5"/>
      <c r="H574" s="5">
        <f>IFERROR(__xludf.DUMMYFUNCTION("SUM(FILTER(E$2:E$1088,FIND(G574,D$2:D$1088)))"),4.2080344E7)</f>
        <v>42080344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" t="s">
        <v>8</v>
      </c>
      <c r="B575" s="5" t="str">
        <f t="shared" si="2"/>
        <v>/ldqc/jclb/pbb/zmflq/lcgv/mzzpfnr/wqdlv/</v>
      </c>
      <c r="C575" s="6" t="str">
        <f t="shared" si="3"/>
        <v>14435475</v>
      </c>
      <c r="D575" s="1" t="str">
        <f>IFERROR(__xludf.DUMMYFUNCTION("IF( ISBETWEEN(CODE(LEFT(A575,1)),CODE(""0""),CODE(""9"")), B575 &amp;A575,)"),"")</f>
        <v/>
      </c>
      <c r="E575" s="7">
        <f t="shared" si="1"/>
        <v>0</v>
      </c>
      <c r="F575" s="5"/>
      <c r="G575" s="5"/>
      <c r="H575" s="5">
        <f>IFERROR(__xludf.DUMMYFUNCTION("SUM(FILTER(E$2:E$1088,FIND(G575,D$2:D$1088)))"),4.2080344E7)</f>
        <v>42080344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" t="s">
        <v>338</v>
      </c>
      <c r="B576" s="5" t="str">
        <f t="shared" si="2"/>
        <v>/ldqc/jclb/pbb/zmflq/lcgv/mzzpfnr/wqdlv/</v>
      </c>
      <c r="C576" s="6" t="str">
        <f t="shared" si="3"/>
        <v>14435475</v>
      </c>
      <c r="D576" s="1" t="str">
        <f>IFERROR(__xludf.DUMMYFUNCTION("IF( ISBETWEEN(CODE(LEFT(A576,1)),CODE(""0""),CODE(""9"")), B576 &amp;A576,)"),"/ldqc/jclb/pbb/zmflq/lcgv/mzzpfnr/wqdlv/103876 mrqgpv.gsm")</f>
        <v>/ldqc/jclb/pbb/zmflq/lcgv/mzzpfnr/wqdlv/103876 mrqgpv.gsm</v>
      </c>
      <c r="E576" s="7">
        <f t="shared" si="1"/>
        <v>103876</v>
      </c>
      <c r="F576" s="5"/>
      <c r="G576" s="5"/>
      <c r="H576" s="5">
        <f>IFERROR(__xludf.DUMMYFUNCTION("SUM(FILTER(E$2:E$1088,FIND(G576,D$2:D$1088)))"),4.2080344E7)</f>
        <v>42080344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" t="s">
        <v>18</v>
      </c>
      <c r="B577" s="5" t="str">
        <f t="shared" si="2"/>
        <v>/ldqc/jclb/pbb/zmflq/lcgv/mzzpfnr/</v>
      </c>
      <c r="C577" s="6" t="str">
        <f t="shared" si="3"/>
        <v>1443547</v>
      </c>
      <c r="D577" s="1" t="str">
        <f>IFERROR(__xludf.DUMMYFUNCTION("IF( ISBETWEEN(CODE(LEFT(A577,1)),CODE(""0""),CODE(""9"")), B577 &amp;A577,)"),"")</f>
        <v/>
      </c>
      <c r="E577" s="7">
        <f t="shared" si="1"/>
        <v>0</v>
      </c>
      <c r="F577" s="5"/>
      <c r="G577" s="5"/>
      <c r="H577" s="5">
        <f>IFERROR(__xludf.DUMMYFUNCTION("SUM(FILTER(E$2:E$1088,FIND(G577,D$2:D$1088)))"),4.2080344E7)</f>
        <v>42080344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" t="s">
        <v>18</v>
      </c>
      <c r="B578" s="5" t="str">
        <f t="shared" si="2"/>
        <v>/ldqc/jclb/pbb/zmflq/lcgv/</v>
      </c>
      <c r="C578" s="6" t="str">
        <f t="shared" si="3"/>
        <v>144354</v>
      </c>
      <c r="D578" s="1" t="str">
        <f>IFERROR(__xludf.DUMMYFUNCTION("IF( ISBETWEEN(CODE(LEFT(A578,1)),CODE(""0""),CODE(""9"")), B578 &amp;A578,)"),"")</f>
        <v/>
      </c>
      <c r="E578" s="7">
        <f t="shared" si="1"/>
        <v>0</v>
      </c>
      <c r="F578" s="5"/>
      <c r="G578" s="5"/>
      <c r="H578" s="5">
        <f>IFERROR(__xludf.DUMMYFUNCTION("SUM(FILTER(E$2:E$1088,FIND(G578,D$2:D$1088)))"),4.2080344E7)</f>
        <v>42080344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" t="s">
        <v>24</v>
      </c>
      <c r="B579" s="5" t="str">
        <f t="shared" si="2"/>
        <v>/ldqc/jclb/pbb/zmflq/lcgv/nmbfwc/</v>
      </c>
      <c r="C579" s="6" t="str">
        <f t="shared" si="3"/>
        <v>1443546</v>
      </c>
      <c r="D579" s="1" t="str">
        <f>IFERROR(__xludf.DUMMYFUNCTION("IF( ISBETWEEN(CODE(LEFT(A579,1)),CODE(""0""),CODE(""9"")), B579 &amp;A579,)"),"")</f>
        <v/>
      </c>
      <c r="E579" s="7">
        <f t="shared" si="1"/>
        <v>0</v>
      </c>
      <c r="F579" s="5"/>
      <c r="G579" s="5"/>
      <c r="H579" s="5">
        <f>IFERROR(__xludf.DUMMYFUNCTION("SUM(FILTER(E$2:E$1088,FIND(G579,D$2:D$1088)))"),4.2080344E7)</f>
        <v>42080344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" t="s">
        <v>8</v>
      </c>
      <c r="B580" s="5" t="str">
        <f t="shared" si="2"/>
        <v>/ldqc/jclb/pbb/zmflq/lcgv/nmbfwc/</v>
      </c>
      <c r="C580" s="6" t="str">
        <f t="shared" si="3"/>
        <v>1443546</v>
      </c>
      <c r="D580" s="1" t="str">
        <f>IFERROR(__xludf.DUMMYFUNCTION("IF( ISBETWEEN(CODE(LEFT(A580,1)),CODE(""0""),CODE(""9"")), B580 &amp;A580,)"),"")</f>
        <v/>
      </c>
      <c r="E580" s="7">
        <f t="shared" si="1"/>
        <v>0</v>
      </c>
      <c r="F580" s="5"/>
      <c r="G580" s="5"/>
      <c r="H580" s="5">
        <f>IFERROR(__xludf.DUMMYFUNCTION("SUM(FILTER(E$2:E$1088,FIND(G580,D$2:D$1088)))"),4.2080344E7)</f>
        <v>42080344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" t="s">
        <v>339</v>
      </c>
      <c r="B581" s="5" t="str">
        <f t="shared" si="2"/>
        <v>/ldqc/jclb/pbb/zmflq/lcgv/nmbfwc/</v>
      </c>
      <c r="C581" s="6" t="str">
        <f t="shared" si="3"/>
        <v>1443546</v>
      </c>
      <c r="D581" s="1" t="str">
        <f>IFERROR(__xludf.DUMMYFUNCTION("IF( ISBETWEEN(CODE(LEFT(A581,1)),CODE(""0""),CODE(""9"")), B581 &amp;A581,)"),"")</f>
        <v/>
      </c>
      <c r="E581" s="7">
        <f t="shared" si="1"/>
        <v>0</v>
      </c>
      <c r="F581" s="5"/>
      <c r="G581" s="5"/>
      <c r="H581" s="5">
        <f>IFERROR(__xludf.DUMMYFUNCTION("SUM(FILTER(E$2:E$1088,FIND(G581,D$2:D$1088)))"),4.2080344E7)</f>
        <v>42080344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" t="s">
        <v>340</v>
      </c>
      <c r="B582" s="5" t="str">
        <f t="shared" si="2"/>
        <v>/ldqc/jclb/pbb/zmflq/lcgv/nmbfwc/</v>
      </c>
      <c r="C582" s="6" t="str">
        <f t="shared" si="3"/>
        <v>1443546</v>
      </c>
      <c r="D582" s="1" t="str">
        <f>IFERROR(__xludf.DUMMYFUNCTION("IF( ISBETWEEN(CODE(LEFT(A582,1)),CODE(""0""),CODE(""9"")), B582 &amp;A582,)"),"")</f>
        <v/>
      </c>
      <c r="E582" s="7">
        <f t="shared" si="1"/>
        <v>0</v>
      </c>
      <c r="F582" s="5"/>
      <c r="G582" s="5"/>
      <c r="H582" s="5">
        <f>IFERROR(__xludf.DUMMYFUNCTION("SUM(FILTER(E$2:E$1088,FIND(G582,D$2:D$1088)))"),4.2080344E7)</f>
        <v>42080344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" t="s">
        <v>341</v>
      </c>
      <c r="B583" s="5" t="str">
        <f t="shared" si="2"/>
        <v>/ldqc/jclb/pbb/zmflq/lcgv/nmbfwc/fgctdds/</v>
      </c>
      <c r="C583" s="6" t="str">
        <f t="shared" si="3"/>
        <v>14435467</v>
      </c>
      <c r="D583" s="1" t="str">
        <f>IFERROR(__xludf.DUMMYFUNCTION("IF( ISBETWEEN(CODE(LEFT(A583,1)),CODE(""0""),CODE(""9"")), B583 &amp;A583,)"),"")</f>
        <v/>
      </c>
      <c r="E583" s="7">
        <f t="shared" si="1"/>
        <v>0</v>
      </c>
      <c r="F583" s="5"/>
      <c r="G583" s="5"/>
      <c r="H583" s="5">
        <f>IFERROR(__xludf.DUMMYFUNCTION("SUM(FILTER(E$2:E$1088,FIND(G583,D$2:D$1088)))"),4.2080344E7)</f>
        <v>42080344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" t="s">
        <v>8</v>
      </c>
      <c r="B584" s="5" t="str">
        <f t="shared" si="2"/>
        <v>/ldqc/jclb/pbb/zmflq/lcgv/nmbfwc/fgctdds/</v>
      </c>
      <c r="C584" s="6" t="str">
        <f t="shared" si="3"/>
        <v>14435467</v>
      </c>
      <c r="D584" s="1" t="str">
        <f>IFERROR(__xludf.DUMMYFUNCTION("IF( ISBETWEEN(CODE(LEFT(A584,1)),CODE(""0""),CODE(""9"")), B584 &amp;A584,)"),"")</f>
        <v/>
      </c>
      <c r="E584" s="7">
        <f t="shared" si="1"/>
        <v>0</v>
      </c>
      <c r="F584" s="5"/>
      <c r="G584" s="5"/>
      <c r="H584" s="5">
        <f>IFERROR(__xludf.DUMMYFUNCTION("SUM(FILTER(E$2:E$1088,FIND(G584,D$2:D$1088)))"),4.2080344E7)</f>
        <v>42080344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" t="s">
        <v>342</v>
      </c>
      <c r="B585" s="5" t="str">
        <f t="shared" si="2"/>
        <v>/ldqc/jclb/pbb/zmflq/lcgv/nmbfwc/fgctdds/</v>
      </c>
      <c r="C585" s="6" t="str">
        <f t="shared" si="3"/>
        <v>14435467</v>
      </c>
      <c r="D585" s="1" t="str">
        <f>IFERROR(__xludf.DUMMYFUNCTION("IF( ISBETWEEN(CODE(LEFT(A585,1)),CODE(""0""),CODE(""9"")), B585 &amp;A585,)"),"/ldqc/jclb/pbb/zmflq/lcgv/nmbfwc/fgctdds/205015 bwvshdcz.dpp")</f>
        <v>/ldqc/jclb/pbb/zmflq/lcgv/nmbfwc/fgctdds/205015 bwvshdcz.dpp</v>
      </c>
      <c r="E585" s="7">
        <f t="shared" si="1"/>
        <v>205015</v>
      </c>
      <c r="F585" s="5"/>
      <c r="G585" s="5"/>
      <c r="H585" s="5">
        <f>IFERROR(__xludf.DUMMYFUNCTION("SUM(FILTER(E$2:E$1088,FIND(G585,D$2:D$1088)))"),4.2080344E7)</f>
        <v>42080344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" t="s">
        <v>18</v>
      </c>
      <c r="B586" s="5" t="str">
        <f t="shared" si="2"/>
        <v>/ldqc/jclb/pbb/zmflq/lcgv/nmbfwc/</v>
      </c>
      <c r="C586" s="6" t="str">
        <f t="shared" si="3"/>
        <v>1443546</v>
      </c>
      <c r="D586" s="1" t="str">
        <f>IFERROR(__xludf.DUMMYFUNCTION("IF( ISBETWEEN(CODE(LEFT(A586,1)),CODE(""0""),CODE(""9"")), B586 &amp;A586,)"),"")</f>
        <v/>
      </c>
      <c r="E586" s="7">
        <f t="shared" si="1"/>
        <v>0</v>
      </c>
      <c r="F586" s="5"/>
      <c r="G586" s="5"/>
      <c r="H586" s="5">
        <f>IFERROR(__xludf.DUMMYFUNCTION("SUM(FILTER(E$2:E$1088,FIND(G586,D$2:D$1088)))"),4.2080344E7)</f>
        <v>42080344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" t="s">
        <v>343</v>
      </c>
      <c r="B587" s="5" t="str">
        <f t="shared" si="2"/>
        <v>/ldqc/jclb/pbb/zmflq/lcgv/nmbfwc/rwgscjbv/</v>
      </c>
      <c r="C587" s="6" t="str">
        <f t="shared" si="3"/>
        <v>14435468</v>
      </c>
      <c r="D587" s="1" t="str">
        <f>IFERROR(__xludf.DUMMYFUNCTION("IF( ISBETWEEN(CODE(LEFT(A587,1)),CODE(""0""),CODE(""9"")), B587 &amp;A587,)"),"")</f>
        <v/>
      </c>
      <c r="E587" s="7">
        <f t="shared" si="1"/>
        <v>0</v>
      </c>
      <c r="F587" s="5"/>
      <c r="G587" s="5"/>
      <c r="H587" s="5">
        <f>IFERROR(__xludf.DUMMYFUNCTION("SUM(FILTER(E$2:E$1088,FIND(G587,D$2:D$1088)))"),4.2080344E7)</f>
        <v>42080344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" t="s">
        <v>8</v>
      </c>
      <c r="B588" s="5" t="str">
        <f t="shared" si="2"/>
        <v>/ldqc/jclb/pbb/zmflq/lcgv/nmbfwc/rwgscjbv/</v>
      </c>
      <c r="C588" s="6" t="str">
        <f t="shared" si="3"/>
        <v>14435468</v>
      </c>
      <c r="D588" s="1" t="str">
        <f>IFERROR(__xludf.DUMMYFUNCTION("IF( ISBETWEEN(CODE(LEFT(A588,1)),CODE(""0""),CODE(""9"")), B588 &amp;A588,)"),"")</f>
        <v/>
      </c>
      <c r="E588" s="7">
        <f t="shared" si="1"/>
        <v>0</v>
      </c>
      <c r="F588" s="5"/>
      <c r="G588" s="5"/>
      <c r="H588" s="5">
        <f>IFERROR(__xludf.DUMMYFUNCTION("SUM(FILTER(E$2:E$1088,FIND(G588,D$2:D$1088)))"),4.2080344E7)</f>
        <v>42080344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" t="s">
        <v>344</v>
      </c>
      <c r="B589" s="5" t="str">
        <f t="shared" si="2"/>
        <v>/ldqc/jclb/pbb/zmflq/lcgv/nmbfwc/rwgscjbv/</v>
      </c>
      <c r="C589" s="6" t="str">
        <f t="shared" si="3"/>
        <v>14435468</v>
      </c>
      <c r="D589" s="1" t="str">
        <f>IFERROR(__xludf.DUMMYFUNCTION("IF( ISBETWEEN(CODE(LEFT(A589,1)),CODE(""0""),CODE(""9"")), B589 &amp;A589,)"),"/ldqc/jclb/pbb/zmflq/lcgv/nmbfwc/rwgscjbv/242899 rbmtfdhp")</f>
        <v>/ldqc/jclb/pbb/zmflq/lcgv/nmbfwc/rwgscjbv/242899 rbmtfdhp</v>
      </c>
      <c r="E589" s="7">
        <f t="shared" si="1"/>
        <v>242899</v>
      </c>
      <c r="F589" s="5"/>
      <c r="G589" s="5"/>
      <c r="H589" s="5">
        <f>IFERROR(__xludf.DUMMYFUNCTION("SUM(FILTER(E$2:E$1088,FIND(G589,D$2:D$1088)))"),4.2080344E7)</f>
        <v>42080344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" t="s">
        <v>18</v>
      </c>
      <c r="B590" s="5" t="str">
        <f t="shared" si="2"/>
        <v>/ldqc/jclb/pbb/zmflq/lcgv/nmbfwc/</v>
      </c>
      <c r="C590" s="6" t="str">
        <f t="shared" si="3"/>
        <v>1443546</v>
      </c>
      <c r="D590" s="1" t="str">
        <f>IFERROR(__xludf.DUMMYFUNCTION("IF( ISBETWEEN(CODE(LEFT(A590,1)),CODE(""0""),CODE(""9"")), B590 &amp;A590,)"),"")</f>
        <v/>
      </c>
      <c r="E590" s="7">
        <f t="shared" si="1"/>
        <v>0</v>
      </c>
      <c r="F590" s="5"/>
      <c r="G590" s="5"/>
      <c r="H590" s="5">
        <f>IFERROR(__xludf.DUMMYFUNCTION("SUM(FILTER(E$2:E$1088,FIND(G590,D$2:D$1088)))"),4.2080344E7)</f>
        <v>42080344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" t="s">
        <v>18</v>
      </c>
      <c r="B591" s="5" t="str">
        <f t="shared" si="2"/>
        <v>/ldqc/jclb/pbb/zmflq/lcgv/</v>
      </c>
      <c r="C591" s="6" t="str">
        <f t="shared" si="3"/>
        <v>144354</v>
      </c>
      <c r="D591" s="1" t="str">
        <f>IFERROR(__xludf.DUMMYFUNCTION("IF( ISBETWEEN(CODE(LEFT(A591,1)),CODE(""0""),CODE(""9"")), B591 &amp;A591,)"),"")</f>
        <v/>
      </c>
      <c r="E591" s="7">
        <f t="shared" si="1"/>
        <v>0</v>
      </c>
      <c r="F591" s="5"/>
      <c r="G591" s="5"/>
      <c r="H591" s="5">
        <f>IFERROR(__xludf.DUMMYFUNCTION("SUM(FILTER(E$2:E$1088,FIND(G591,D$2:D$1088)))"),4.2080344E7)</f>
        <v>42080344</v>
      </c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" t="s">
        <v>314</v>
      </c>
      <c r="B592" s="5" t="str">
        <f t="shared" si="2"/>
        <v>/ldqc/jclb/pbb/zmflq/lcgv/rfzrwc/</v>
      </c>
      <c r="C592" s="6" t="str">
        <f t="shared" si="3"/>
        <v>1443546</v>
      </c>
      <c r="D592" s="1" t="str">
        <f>IFERROR(__xludf.DUMMYFUNCTION("IF( ISBETWEEN(CODE(LEFT(A592,1)),CODE(""0""),CODE(""9"")), B592 &amp;A592,)"),"")</f>
        <v/>
      </c>
      <c r="E592" s="7">
        <f t="shared" si="1"/>
        <v>0</v>
      </c>
      <c r="F592" s="5"/>
      <c r="G592" s="5"/>
      <c r="H592" s="5">
        <f>IFERROR(__xludf.DUMMYFUNCTION("SUM(FILTER(E$2:E$1088,FIND(G592,D$2:D$1088)))"),4.2080344E7)</f>
        <v>42080344</v>
      </c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" t="s">
        <v>8</v>
      </c>
      <c r="B593" s="5" t="str">
        <f t="shared" si="2"/>
        <v>/ldqc/jclb/pbb/zmflq/lcgv/rfzrwc/</v>
      </c>
      <c r="C593" s="6" t="str">
        <f t="shared" si="3"/>
        <v>1443546</v>
      </c>
      <c r="D593" s="1" t="str">
        <f>IFERROR(__xludf.DUMMYFUNCTION("IF( ISBETWEEN(CODE(LEFT(A593,1)),CODE(""0""),CODE(""9"")), B593 &amp;A593,)"),"")</f>
        <v/>
      </c>
      <c r="E593" s="7">
        <f t="shared" si="1"/>
        <v>0</v>
      </c>
      <c r="F593" s="5"/>
      <c r="G593" s="5"/>
      <c r="H593" s="5">
        <f>IFERROR(__xludf.DUMMYFUNCTION("SUM(FILTER(E$2:E$1088,FIND(G593,D$2:D$1088)))"),4.2080344E7)</f>
        <v>42080344</v>
      </c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" t="s">
        <v>345</v>
      </c>
      <c r="B594" s="5" t="str">
        <f t="shared" si="2"/>
        <v>/ldqc/jclb/pbb/zmflq/lcgv/rfzrwc/</v>
      </c>
      <c r="C594" s="6" t="str">
        <f t="shared" si="3"/>
        <v>1443546</v>
      </c>
      <c r="D594" s="1" t="str">
        <f>IFERROR(__xludf.DUMMYFUNCTION("IF( ISBETWEEN(CODE(LEFT(A594,1)),CODE(""0""),CODE(""9"")), B594 &amp;A594,)"),"")</f>
        <v/>
      </c>
      <c r="E594" s="7">
        <f t="shared" si="1"/>
        <v>0</v>
      </c>
      <c r="F594" s="5"/>
      <c r="G594" s="5"/>
      <c r="H594" s="5">
        <f>IFERROR(__xludf.DUMMYFUNCTION("SUM(FILTER(E$2:E$1088,FIND(G594,D$2:D$1088)))"),4.2080344E7)</f>
        <v>42080344</v>
      </c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" t="s">
        <v>346</v>
      </c>
      <c r="B595" s="5" t="str">
        <f t="shared" si="2"/>
        <v>/ldqc/jclb/pbb/zmflq/lcgv/rfzrwc/</v>
      </c>
      <c r="C595" s="6" t="str">
        <f t="shared" si="3"/>
        <v>1443546</v>
      </c>
      <c r="D595" s="1" t="str">
        <f>IFERROR(__xludf.DUMMYFUNCTION("IF( ISBETWEEN(CODE(LEFT(A595,1)),CODE(""0""),CODE(""9"")), B595 &amp;A595,)"),"/ldqc/jclb/pbb/zmflq/lcgv/rfzrwc/228624 ffj")</f>
        <v>/ldqc/jclb/pbb/zmflq/lcgv/rfzrwc/228624 ffj</v>
      </c>
      <c r="E595" s="7">
        <f t="shared" si="1"/>
        <v>228624</v>
      </c>
      <c r="F595" s="5"/>
      <c r="G595" s="5"/>
      <c r="H595" s="5">
        <f>IFERROR(__xludf.DUMMYFUNCTION("SUM(FILTER(E$2:E$1088,FIND(G595,D$2:D$1088)))"),4.2080344E7)</f>
        <v>42080344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" t="s">
        <v>12</v>
      </c>
      <c r="B596" s="5" t="str">
        <f t="shared" si="2"/>
        <v>/ldqc/jclb/pbb/zmflq/lcgv/rfzrwc/</v>
      </c>
      <c r="C596" s="6" t="str">
        <f t="shared" si="3"/>
        <v>1443546</v>
      </c>
      <c r="D596" s="1" t="str">
        <f>IFERROR(__xludf.DUMMYFUNCTION("IF( ISBETWEEN(CODE(LEFT(A596,1)),CODE(""0""),CODE(""9"")), B596 &amp;A596,)"),"")</f>
        <v/>
      </c>
      <c r="E596" s="7">
        <f t="shared" si="1"/>
        <v>0</v>
      </c>
      <c r="F596" s="5"/>
      <c r="G596" s="5"/>
      <c r="H596" s="5">
        <f>IFERROR(__xludf.DUMMYFUNCTION("SUM(FILTER(E$2:E$1088,FIND(G596,D$2:D$1088)))"),4.2080344E7)</f>
        <v>42080344</v>
      </c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" t="s">
        <v>347</v>
      </c>
      <c r="B597" s="5" t="str">
        <f t="shared" si="2"/>
        <v>/ldqc/jclb/pbb/zmflq/lcgv/rfzrwc/</v>
      </c>
      <c r="C597" s="6" t="str">
        <f t="shared" si="3"/>
        <v>1443546</v>
      </c>
      <c r="D597" s="1" t="str">
        <f>IFERROR(__xludf.DUMMYFUNCTION("IF( ISBETWEEN(CODE(LEFT(A597,1)),CODE(""0""),CODE(""9"")), B597 &amp;A597,)"),"")</f>
        <v/>
      </c>
      <c r="E597" s="7">
        <f t="shared" si="1"/>
        <v>0</v>
      </c>
      <c r="F597" s="5"/>
      <c r="G597" s="5"/>
      <c r="H597" s="5">
        <f>IFERROR(__xludf.DUMMYFUNCTION("SUM(FILTER(E$2:E$1088,FIND(G597,D$2:D$1088)))"),4.2080344E7)</f>
        <v>42080344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" t="s">
        <v>348</v>
      </c>
      <c r="B598" s="5" t="str">
        <f t="shared" si="2"/>
        <v>/ldqc/jclb/pbb/zmflq/lcgv/rfzrwc/</v>
      </c>
      <c r="C598" s="6" t="str">
        <f t="shared" si="3"/>
        <v>1443546</v>
      </c>
      <c r="D598" s="1" t="str">
        <f>IFERROR(__xludf.DUMMYFUNCTION("IF( ISBETWEEN(CODE(LEFT(A598,1)),CODE(""0""),CODE(""9"")), B598 &amp;A598,)"),"/ldqc/jclb/pbb/zmflq/lcgv/rfzrwc/268775 vbhsh.nnz")</f>
        <v>/ldqc/jclb/pbb/zmflq/lcgv/rfzrwc/268775 vbhsh.nnz</v>
      </c>
      <c r="E598" s="7">
        <f t="shared" si="1"/>
        <v>268775</v>
      </c>
      <c r="F598" s="5"/>
      <c r="G598" s="5"/>
      <c r="H598" s="5">
        <f>IFERROR(__xludf.DUMMYFUNCTION("SUM(FILTER(E$2:E$1088,FIND(G598,D$2:D$1088)))"),4.2080344E7)</f>
        <v>42080344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" t="s">
        <v>349</v>
      </c>
      <c r="B599" s="5" t="str">
        <f t="shared" si="2"/>
        <v>/ldqc/jclb/pbb/zmflq/lcgv/rfzrwc/</v>
      </c>
      <c r="C599" s="6" t="str">
        <f t="shared" si="3"/>
        <v>1443546</v>
      </c>
      <c r="D599" s="1" t="str">
        <f>IFERROR(__xludf.DUMMYFUNCTION("IF( ISBETWEEN(CODE(LEFT(A599,1)),CODE(""0""),CODE(""9"")), B599 &amp;A599,)"),"/ldqc/jclb/pbb/zmflq/lcgv/rfzrwc/129373 vpsgcl.gfh")</f>
        <v>/ldqc/jclb/pbb/zmflq/lcgv/rfzrwc/129373 vpsgcl.gfh</v>
      </c>
      <c r="E599" s="7">
        <f t="shared" si="1"/>
        <v>129373</v>
      </c>
      <c r="F599" s="5"/>
      <c r="G599" s="5"/>
      <c r="H599" s="5">
        <f>IFERROR(__xludf.DUMMYFUNCTION("SUM(FILTER(E$2:E$1088,FIND(G599,D$2:D$1088)))"),4.2080344E7)</f>
        <v>42080344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" t="s">
        <v>350</v>
      </c>
      <c r="B600" s="5" t="str">
        <f t="shared" si="2"/>
        <v>/ldqc/jclb/pbb/zmflq/lcgv/rfzrwc/</v>
      </c>
      <c r="C600" s="6" t="str">
        <f t="shared" si="3"/>
        <v>1443546</v>
      </c>
      <c r="D600" s="1" t="str">
        <f>IFERROR(__xludf.DUMMYFUNCTION("IF( ISBETWEEN(CODE(LEFT(A600,1)),CODE(""0""),CODE(""9"")), B600 &amp;A600,)"),"/ldqc/jclb/pbb/zmflq/lcgv/rfzrwc/68919 wqdlv")</f>
        <v>/ldqc/jclb/pbb/zmflq/lcgv/rfzrwc/68919 wqdlv</v>
      </c>
      <c r="E600" s="7">
        <f t="shared" si="1"/>
        <v>68919</v>
      </c>
      <c r="F600" s="5"/>
      <c r="G600" s="5"/>
      <c r="H600" s="5">
        <f>IFERROR(__xludf.DUMMYFUNCTION("SUM(FILTER(E$2:E$1088,FIND(G600,D$2:D$1088)))"),4.2080344E7)</f>
        <v>42080344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" t="s">
        <v>351</v>
      </c>
      <c r="B601" s="5" t="str">
        <f t="shared" si="2"/>
        <v>/ldqc/jclb/pbb/zmflq/lcgv/rfzrwc/</v>
      </c>
      <c r="C601" s="6" t="str">
        <f t="shared" si="3"/>
        <v>1443546</v>
      </c>
      <c r="D601" s="1" t="str">
        <f>IFERROR(__xludf.DUMMYFUNCTION("IF( ISBETWEEN(CODE(LEFT(A601,1)),CODE(""0""),CODE(""9"")), B601 &amp;A601,)"),"")</f>
        <v/>
      </c>
      <c r="E601" s="7">
        <f t="shared" si="1"/>
        <v>0</v>
      </c>
      <c r="F601" s="5"/>
      <c r="G601" s="5"/>
      <c r="H601" s="5">
        <f>IFERROR(__xludf.DUMMYFUNCTION("SUM(FILTER(E$2:E$1088,FIND(G601,D$2:D$1088)))"),4.2080344E7)</f>
        <v>42080344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" t="s">
        <v>173</v>
      </c>
      <c r="B602" s="5" t="str">
        <f t="shared" si="2"/>
        <v>/ldqc/jclb/pbb/zmflq/lcgv/rfzrwc/</v>
      </c>
      <c r="C602" s="6" t="str">
        <f t="shared" si="3"/>
        <v>1443546</v>
      </c>
      <c r="D602" s="1" t="str">
        <f>IFERROR(__xludf.DUMMYFUNCTION("IF( ISBETWEEN(CODE(LEFT(A602,1)),CODE(""0""),CODE(""9"")), B602 &amp;A602,)"),"")</f>
        <v/>
      </c>
      <c r="E602" s="7">
        <f t="shared" si="1"/>
        <v>0</v>
      </c>
      <c r="F602" s="5"/>
      <c r="G602" s="5"/>
      <c r="H602" s="5">
        <f>IFERROR(__xludf.DUMMYFUNCTION("SUM(FILTER(E$2:E$1088,FIND(G602,D$2:D$1088)))"),4.2080344E7)</f>
        <v>42080344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" t="s">
        <v>352</v>
      </c>
      <c r="B603" s="5" t="str">
        <f t="shared" si="2"/>
        <v>/ldqc/jclb/pbb/zmflq/lcgv/rfzrwc/</v>
      </c>
      <c r="C603" s="6" t="str">
        <f t="shared" si="3"/>
        <v>1443546</v>
      </c>
      <c r="D603" s="1" t="str">
        <f>IFERROR(__xludf.DUMMYFUNCTION("IF( ISBETWEEN(CODE(LEFT(A603,1)),CODE(""0""),CODE(""9"")), B603 &amp;A603,)"),"/ldqc/jclb/pbb/zmflq/lcgv/rfzrwc/153277 zmflq.frv")</f>
        <v>/ldqc/jclb/pbb/zmflq/lcgv/rfzrwc/153277 zmflq.frv</v>
      </c>
      <c r="E603" s="7">
        <f t="shared" si="1"/>
        <v>153277</v>
      </c>
      <c r="F603" s="5"/>
      <c r="G603" s="5"/>
      <c r="H603" s="5">
        <f>IFERROR(__xludf.DUMMYFUNCTION("SUM(FILTER(E$2:E$1088,FIND(G603,D$2:D$1088)))"),4.2080344E7)</f>
        <v>42080344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" t="s">
        <v>353</v>
      </c>
      <c r="B604" s="5" t="str">
        <f t="shared" si="2"/>
        <v>/ldqc/jclb/pbb/zmflq/lcgv/rfzrwc/bnsgzwhn/</v>
      </c>
      <c r="C604" s="6" t="str">
        <f t="shared" si="3"/>
        <v>14435468</v>
      </c>
      <c r="D604" s="1" t="str">
        <f>IFERROR(__xludf.DUMMYFUNCTION("IF( ISBETWEEN(CODE(LEFT(A604,1)),CODE(""0""),CODE(""9"")), B604 &amp;A604,)"),"")</f>
        <v/>
      </c>
      <c r="E604" s="7">
        <f t="shared" si="1"/>
        <v>0</v>
      </c>
      <c r="F604" s="5"/>
      <c r="G604" s="5"/>
      <c r="H604" s="5">
        <f>IFERROR(__xludf.DUMMYFUNCTION("SUM(FILTER(E$2:E$1088,FIND(G604,D$2:D$1088)))"),4.2080344E7)</f>
        <v>42080344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" t="s">
        <v>8</v>
      </c>
      <c r="B605" s="5" t="str">
        <f t="shared" si="2"/>
        <v>/ldqc/jclb/pbb/zmflq/lcgv/rfzrwc/bnsgzwhn/</v>
      </c>
      <c r="C605" s="6" t="str">
        <f t="shared" si="3"/>
        <v>14435468</v>
      </c>
      <c r="D605" s="1" t="str">
        <f>IFERROR(__xludf.DUMMYFUNCTION("IF( ISBETWEEN(CODE(LEFT(A605,1)),CODE(""0""),CODE(""9"")), B605 &amp;A605,)"),"")</f>
        <v/>
      </c>
      <c r="E605" s="7">
        <f t="shared" si="1"/>
        <v>0</v>
      </c>
      <c r="F605" s="5"/>
      <c r="G605" s="5"/>
      <c r="H605" s="5">
        <f>IFERROR(__xludf.DUMMYFUNCTION("SUM(FILTER(E$2:E$1088,FIND(G605,D$2:D$1088)))"),4.2080344E7)</f>
        <v>42080344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" t="s">
        <v>354</v>
      </c>
      <c r="B606" s="5" t="str">
        <f t="shared" si="2"/>
        <v>/ldqc/jclb/pbb/zmflq/lcgv/rfzrwc/bnsgzwhn/</v>
      </c>
      <c r="C606" s="6" t="str">
        <f t="shared" si="3"/>
        <v>14435468</v>
      </c>
      <c r="D606" s="1" t="str">
        <f>IFERROR(__xludf.DUMMYFUNCTION("IF( ISBETWEEN(CODE(LEFT(A606,1)),CODE(""0""),CODE(""9"")), B606 &amp;A606,)"),"/ldqc/jclb/pbb/zmflq/lcgv/rfzrwc/bnsgzwhn/9892 ltcrrzhb.njc")</f>
        <v>/ldqc/jclb/pbb/zmflq/lcgv/rfzrwc/bnsgzwhn/9892 ltcrrzhb.njc</v>
      </c>
      <c r="E606" s="7">
        <f t="shared" si="1"/>
        <v>9892</v>
      </c>
      <c r="F606" s="5"/>
      <c r="G606" s="5"/>
      <c r="H606" s="5">
        <f>IFERROR(__xludf.DUMMYFUNCTION("SUM(FILTER(E$2:E$1088,FIND(G606,D$2:D$1088)))"),4.2080344E7)</f>
        <v>42080344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" t="s">
        <v>355</v>
      </c>
      <c r="B607" s="5" t="str">
        <f t="shared" si="2"/>
        <v>/ldqc/jclb/pbb/zmflq/lcgv/rfzrwc/bnsgzwhn/</v>
      </c>
      <c r="C607" s="6" t="str">
        <f t="shared" si="3"/>
        <v>14435468</v>
      </c>
      <c r="D607" s="1" t="str">
        <f>IFERROR(__xludf.DUMMYFUNCTION("IF( ISBETWEEN(CODE(LEFT(A607,1)),CODE(""0""),CODE(""9"")), B607 &amp;A607,)"),"")</f>
        <v/>
      </c>
      <c r="E607" s="7">
        <f t="shared" si="1"/>
        <v>0</v>
      </c>
      <c r="F607" s="5"/>
      <c r="G607" s="5"/>
      <c r="H607" s="5">
        <f>IFERROR(__xludf.DUMMYFUNCTION("SUM(FILTER(E$2:E$1088,FIND(G607,D$2:D$1088)))"),4.2080344E7)</f>
        <v>42080344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" t="s">
        <v>173</v>
      </c>
      <c r="B608" s="5" t="str">
        <f t="shared" si="2"/>
        <v>/ldqc/jclb/pbb/zmflq/lcgv/rfzrwc/bnsgzwhn/</v>
      </c>
      <c r="C608" s="6" t="str">
        <f t="shared" si="3"/>
        <v>14435468</v>
      </c>
      <c r="D608" s="1" t="str">
        <f>IFERROR(__xludf.DUMMYFUNCTION("IF( ISBETWEEN(CODE(LEFT(A608,1)),CODE(""0""),CODE(""9"")), B608 &amp;A608,)"),"")</f>
        <v/>
      </c>
      <c r="E608" s="7">
        <f t="shared" si="1"/>
        <v>0</v>
      </c>
      <c r="F608" s="5"/>
      <c r="G608" s="5"/>
      <c r="H608" s="5">
        <f>IFERROR(__xludf.DUMMYFUNCTION("SUM(FILTER(E$2:E$1088,FIND(G608,D$2:D$1088)))"),4.2080344E7)</f>
        <v>42080344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" t="s">
        <v>356</v>
      </c>
      <c r="B609" s="5" t="str">
        <f t="shared" si="2"/>
        <v>/ldqc/jclb/pbb/zmflq/lcgv/rfzrwc/bnsgzwhn/wpwmflr/</v>
      </c>
      <c r="C609" s="6" t="str">
        <f t="shared" si="3"/>
        <v>144354687</v>
      </c>
      <c r="D609" s="1" t="str">
        <f>IFERROR(__xludf.DUMMYFUNCTION("IF( ISBETWEEN(CODE(LEFT(A609,1)),CODE(""0""),CODE(""9"")), B609 &amp;A609,)"),"")</f>
        <v/>
      </c>
      <c r="E609" s="7">
        <f t="shared" si="1"/>
        <v>0</v>
      </c>
      <c r="F609" s="5"/>
      <c r="G609" s="5"/>
      <c r="H609" s="5">
        <f>IFERROR(__xludf.DUMMYFUNCTION("SUM(FILTER(E$2:E$1088,FIND(G609,D$2:D$1088)))"),4.2080344E7)</f>
        <v>42080344</v>
      </c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" t="s">
        <v>8</v>
      </c>
      <c r="B610" s="5" t="str">
        <f t="shared" si="2"/>
        <v>/ldqc/jclb/pbb/zmflq/lcgv/rfzrwc/bnsgzwhn/wpwmflr/</v>
      </c>
      <c r="C610" s="6" t="str">
        <f t="shared" si="3"/>
        <v>144354687</v>
      </c>
      <c r="D610" s="1" t="str">
        <f>IFERROR(__xludf.DUMMYFUNCTION("IF( ISBETWEEN(CODE(LEFT(A610,1)),CODE(""0""),CODE(""9"")), B610 &amp;A610,)"),"")</f>
        <v/>
      </c>
      <c r="E610" s="7">
        <f t="shared" si="1"/>
        <v>0</v>
      </c>
      <c r="F610" s="5"/>
      <c r="G610" s="5"/>
      <c r="H610" s="5">
        <f>IFERROR(__xludf.DUMMYFUNCTION("SUM(FILTER(E$2:E$1088,FIND(G610,D$2:D$1088)))"),4.2080344E7)</f>
        <v>42080344</v>
      </c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" t="s">
        <v>357</v>
      </c>
      <c r="B611" s="5" t="str">
        <f t="shared" si="2"/>
        <v>/ldqc/jclb/pbb/zmflq/lcgv/rfzrwc/bnsgzwhn/wpwmflr/</v>
      </c>
      <c r="C611" s="6" t="str">
        <f t="shared" si="3"/>
        <v>144354687</v>
      </c>
      <c r="D611" s="1" t="str">
        <f>IFERROR(__xludf.DUMMYFUNCTION("IF( ISBETWEEN(CODE(LEFT(A611,1)),CODE(""0""),CODE(""9"")), B611 &amp;A611,)"),"/ldqc/jclb/pbb/zmflq/lcgv/rfzrwc/bnsgzwhn/wpwmflr/274142 bfj.fbw")</f>
        <v>/ldqc/jclb/pbb/zmflq/lcgv/rfzrwc/bnsgzwhn/wpwmflr/274142 bfj.fbw</v>
      </c>
      <c r="E611" s="7">
        <f t="shared" si="1"/>
        <v>274142</v>
      </c>
      <c r="F611" s="5"/>
      <c r="G611" s="5"/>
      <c r="H611" s="5">
        <f>IFERROR(__xludf.DUMMYFUNCTION("SUM(FILTER(E$2:E$1088,FIND(G611,D$2:D$1088)))"),4.2080344E7)</f>
        <v>42080344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" t="s">
        <v>280</v>
      </c>
      <c r="B612" s="5" t="str">
        <f t="shared" si="2"/>
        <v>/ldqc/jclb/pbb/zmflq/lcgv/rfzrwc/bnsgzwhn/wpwmflr/</v>
      </c>
      <c r="C612" s="6" t="str">
        <f t="shared" si="3"/>
        <v>144354687</v>
      </c>
      <c r="D612" s="1" t="str">
        <f>IFERROR(__xludf.DUMMYFUNCTION("IF( ISBETWEEN(CODE(LEFT(A612,1)),CODE(""0""),CODE(""9"")), B612 &amp;A612,)"),"")</f>
        <v/>
      </c>
      <c r="E612" s="7">
        <f t="shared" si="1"/>
        <v>0</v>
      </c>
      <c r="F612" s="5"/>
      <c r="G612" s="5"/>
      <c r="H612" s="5">
        <f>IFERROR(__xludf.DUMMYFUNCTION("SUM(FILTER(E$2:E$1088,FIND(G612,D$2:D$1088)))"),4.2080344E7)</f>
        <v>42080344</v>
      </c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" t="s">
        <v>358</v>
      </c>
      <c r="B613" s="5" t="str">
        <f t="shared" si="2"/>
        <v>/ldqc/jclb/pbb/zmflq/lcgv/rfzrwc/bnsgzwhn/wpwmflr/</v>
      </c>
      <c r="C613" s="6" t="str">
        <f t="shared" si="3"/>
        <v>144354687</v>
      </c>
      <c r="D613" s="1" t="str">
        <f>IFERROR(__xludf.DUMMYFUNCTION("IF( ISBETWEEN(CODE(LEFT(A613,1)),CODE(""0""),CODE(""9"")), B613 &amp;A613,)"),"")</f>
        <v/>
      </c>
      <c r="E613" s="7">
        <f t="shared" si="1"/>
        <v>0</v>
      </c>
      <c r="F613" s="5"/>
      <c r="G613" s="5"/>
      <c r="H613" s="5">
        <f>IFERROR(__xludf.DUMMYFUNCTION("SUM(FILTER(E$2:E$1088,FIND(G613,D$2:D$1088)))"),4.2080344E7)</f>
        <v>42080344</v>
      </c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" t="s">
        <v>314</v>
      </c>
      <c r="B614" s="5" t="str">
        <f t="shared" si="2"/>
        <v>/ldqc/jclb/pbb/zmflq/lcgv/rfzrwc/bnsgzwhn/wpwmflr/rfzrwc/</v>
      </c>
      <c r="C614" s="6" t="str">
        <f t="shared" si="3"/>
        <v>1443546876</v>
      </c>
      <c r="D614" s="1" t="str">
        <f>IFERROR(__xludf.DUMMYFUNCTION("IF( ISBETWEEN(CODE(LEFT(A614,1)),CODE(""0""),CODE(""9"")), B614 &amp;A614,)"),"")</f>
        <v/>
      </c>
      <c r="E614" s="7">
        <f t="shared" si="1"/>
        <v>0</v>
      </c>
      <c r="F614" s="5"/>
      <c r="G614" s="5"/>
      <c r="H614" s="5">
        <f>IFERROR(__xludf.DUMMYFUNCTION("SUM(FILTER(E$2:E$1088,FIND(G614,D$2:D$1088)))"),4.2080344E7)</f>
        <v>42080344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" t="s">
        <v>8</v>
      </c>
      <c r="B615" s="5" t="str">
        <f t="shared" si="2"/>
        <v>/ldqc/jclb/pbb/zmflq/lcgv/rfzrwc/bnsgzwhn/wpwmflr/rfzrwc/</v>
      </c>
      <c r="C615" s="6" t="str">
        <f t="shared" si="3"/>
        <v>1443546876</v>
      </c>
      <c r="D615" s="1" t="str">
        <f>IFERROR(__xludf.DUMMYFUNCTION("IF( ISBETWEEN(CODE(LEFT(A615,1)),CODE(""0""),CODE(""9"")), B615 &amp;A615,)"),"")</f>
        <v/>
      </c>
      <c r="E615" s="7">
        <f t="shared" si="1"/>
        <v>0</v>
      </c>
      <c r="F615" s="5"/>
      <c r="G615" s="5"/>
      <c r="H615" s="5">
        <f>IFERROR(__xludf.DUMMYFUNCTION("SUM(FILTER(E$2:E$1088,FIND(G615,D$2:D$1088)))"),4.2080344E7)</f>
        <v>42080344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" t="s">
        <v>359</v>
      </c>
      <c r="B616" s="5" t="str">
        <f t="shared" si="2"/>
        <v>/ldqc/jclb/pbb/zmflq/lcgv/rfzrwc/bnsgzwhn/wpwmflr/rfzrwc/</v>
      </c>
      <c r="C616" s="6" t="str">
        <f t="shared" si="3"/>
        <v>1443546876</v>
      </c>
      <c r="D616" s="1" t="str">
        <f>IFERROR(__xludf.DUMMYFUNCTION("IF( ISBETWEEN(CODE(LEFT(A616,1)),CODE(""0""),CODE(""9"")), B616 &amp;A616,)"),"/ldqc/jclb/pbb/zmflq/lcgv/rfzrwc/bnsgzwhn/wpwmflr/rfzrwc/161517 mrqgpv.gsm")</f>
        <v>/ldqc/jclb/pbb/zmflq/lcgv/rfzrwc/bnsgzwhn/wpwmflr/rfzrwc/161517 mrqgpv.gsm</v>
      </c>
      <c r="E616" s="7">
        <f t="shared" si="1"/>
        <v>161517</v>
      </c>
      <c r="F616" s="5"/>
      <c r="G616" s="5"/>
      <c r="H616" s="5">
        <f>IFERROR(__xludf.DUMMYFUNCTION("SUM(FILTER(E$2:E$1088,FIND(G616,D$2:D$1088)))"),4.2080344E7)</f>
        <v>42080344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" t="s">
        <v>360</v>
      </c>
      <c r="B617" s="5" t="str">
        <f t="shared" si="2"/>
        <v>/ldqc/jclb/pbb/zmflq/lcgv/rfzrwc/bnsgzwhn/wpwmflr/rfzrwc/</v>
      </c>
      <c r="C617" s="6" t="str">
        <f t="shared" si="3"/>
        <v>1443546876</v>
      </c>
      <c r="D617" s="1" t="str">
        <f>IFERROR(__xludf.DUMMYFUNCTION("IF( ISBETWEEN(CODE(LEFT(A617,1)),CODE(""0""),CODE(""9"")), B617 &amp;A617,)"),"")</f>
        <v/>
      </c>
      <c r="E617" s="7">
        <f t="shared" si="1"/>
        <v>0</v>
      </c>
      <c r="F617" s="5"/>
      <c r="G617" s="5"/>
      <c r="H617" s="5">
        <f>IFERROR(__xludf.DUMMYFUNCTION("SUM(FILTER(E$2:E$1088,FIND(G617,D$2:D$1088)))"),4.2080344E7)</f>
        <v>42080344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" t="s">
        <v>361</v>
      </c>
      <c r="B618" s="5" t="str">
        <f t="shared" si="2"/>
        <v>/ldqc/jclb/pbb/zmflq/lcgv/rfzrwc/bnsgzwhn/wpwmflr/rfzrwc/zbhgwsd/</v>
      </c>
      <c r="C618" s="6" t="str">
        <f t="shared" si="3"/>
        <v>14435468767</v>
      </c>
      <c r="D618" s="1" t="str">
        <f>IFERROR(__xludf.DUMMYFUNCTION("IF( ISBETWEEN(CODE(LEFT(A618,1)),CODE(""0""),CODE(""9"")), B618 &amp;A618,)"),"")</f>
        <v/>
      </c>
      <c r="E618" s="7">
        <f t="shared" si="1"/>
        <v>0</v>
      </c>
      <c r="F618" s="5"/>
      <c r="G618" s="5"/>
      <c r="H618" s="5">
        <f>IFERROR(__xludf.DUMMYFUNCTION("SUM(FILTER(E$2:E$1088,FIND(G618,D$2:D$1088)))"),4.2080344E7)</f>
        <v>42080344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" t="s">
        <v>8</v>
      </c>
      <c r="B619" s="5" t="str">
        <f t="shared" si="2"/>
        <v>/ldqc/jclb/pbb/zmflq/lcgv/rfzrwc/bnsgzwhn/wpwmflr/rfzrwc/zbhgwsd/</v>
      </c>
      <c r="C619" s="6" t="str">
        <f t="shared" si="3"/>
        <v>14435468767</v>
      </c>
      <c r="D619" s="1" t="str">
        <f>IFERROR(__xludf.DUMMYFUNCTION("IF( ISBETWEEN(CODE(LEFT(A619,1)),CODE(""0""),CODE(""9"")), B619 &amp;A619,)"),"")</f>
        <v/>
      </c>
      <c r="E619" s="7">
        <f t="shared" si="1"/>
        <v>0</v>
      </c>
      <c r="F619" s="5"/>
      <c r="G619" s="5"/>
      <c r="H619" s="5">
        <f>IFERROR(__xludf.DUMMYFUNCTION("SUM(FILTER(E$2:E$1088,FIND(G619,D$2:D$1088)))"),4.2080344E7)</f>
        <v>42080344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" t="s">
        <v>362</v>
      </c>
      <c r="B620" s="5" t="str">
        <f t="shared" si="2"/>
        <v>/ldqc/jclb/pbb/zmflq/lcgv/rfzrwc/bnsgzwhn/wpwmflr/rfzrwc/zbhgwsd/</v>
      </c>
      <c r="C620" s="6" t="str">
        <f t="shared" si="3"/>
        <v>14435468767</v>
      </c>
      <c r="D620" s="1" t="str">
        <f>IFERROR(__xludf.DUMMYFUNCTION("IF( ISBETWEEN(CODE(LEFT(A620,1)),CODE(""0""),CODE(""9"")), B620 &amp;A620,)"),"/ldqc/jclb/pbb/zmflq/lcgv/rfzrwc/bnsgzwhn/wpwmflr/rfzrwc/zbhgwsd/43750 vbqmpbcr.zwz")</f>
        <v>/ldqc/jclb/pbb/zmflq/lcgv/rfzrwc/bnsgzwhn/wpwmflr/rfzrwc/zbhgwsd/43750 vbqmpbcr.zwz</v>
      </c>
      <c r="E620" s="7">
        <f t="shared" si="1"/>
        <v>43750</v>
      </c>
      <c r="F620" s="5"/>
      <c r="G620" s="5"/>
      <c r="H620" s="5">
        <f>IFERROR(__xludf.DUMMYFUNCTION("SUM(FILTER(E$2:E$1088,FIND(G620,D$2:D$1088)))"),4.2080344E7)</f>
        <v>42080344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" t="s">
        <v>18</v>
      </c>
      <c r="B621" s="5" t="str">
        <f t="shared" si="2"/>
        <v>/ldqc/jclb/pbb/zmflq/lcgv/rfzrwc/bnsgzwhn/wpwmflr/rfzrwc/</v>
      </c>
      <c r="C621" s="6" t="str">
        <f t="shared" si="3"/>
        <v>1443546876</v>
      </c>
      <c r="D621" s="1" t="str">
        <f>IFERROR(__xludf.DUMMYFUNCTION("IF( ISBETWEEN(CODE(LEFT(A621,1)),CODE(""0""),CODE(""9"")), B621 &amp;A621,)"),"")</f>
        <v/>
      </c>
      <c r="E621" s="7">
        <f t="shared" si="1"/>
        <v>0</v>
      </c>
      <c r="F621" s="5"/>
      <c r="G621" s="5"/>
      <c r="H621" s="5">
        <f>IFERROR(__xludf.DUMMYFUNCTION("SUM(FILTER(E$2:E$1088,FIND(G621,D$2:D$1088)))"),4.2080344E7)</f>
        <v>42080344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" t="s">
        <v>18</v>
      </c>
      <c r="B622" s="5" t="str">
        <f t="shared" si="2"/>
        <v>/ldqc/jclb/pbb/zmflq/lcgv/rfzrwc/bnsgzwhn/wpwmflr/</v>
      </c>
      <c r="C622" s="6" t="str">
        <f t="shared" si="3"/>
        <v>144354687</v>
      </c>
      <c r="D622" s="1" t="str">
        <f>IFERROR(__xludf.DUMMYFUNCTION("IF( ISBETWEEN(CODE(LEFT(A622,1)),CODE(""0""),CODE(""9"")), B622 &amp;A622,)"),"")</f>
        <v/>
      </c>
      <c r="E622" s="7">
        <f t="shared" si="1"/>
        <v>0</v>
      </c>
      <c r="F622" s="5"/>
      <c r="G622" s="5"/>
      <c r="H622" s="5">
        <f>IFERROR(__xludf.DUMMYFUNCTION("SUM(FILTER(E$2:E$1088,FIND(G622,D$2:D$1088)))"),4.2080344E7)</f>
        <v>42080344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" t="s">
        <v>363</v>
      </c>
      <c r="B623" s="5" t="str">
        <f t="shared" si="2"/>
        <v>/ldqc/jclb/pbb/zmflq/lcgv/rfzrwc/bnsgzwhn/wpwmflr/srnm/</v>
      </c>
      <c r="C623" s="6" t="str">
        <f t="shared" si="3"/>
        <v>1443546874</v>
      </c>
      <c r="D623" s="1" t="str">
        <f>IFERROR(__xludf.DUMMYFUNCTION("IF( ISBETWEEN(CODE(LEFT(A623,1)),CODE(""0""),CODE(""9"")), B623 &amp;A623,)"),"")</f>
        <v/>
      </c>
      <c r="E623" s="7">
        <f t="shared" si="1"/>
        <v>0</v>
      </c>
      <c r="F623" s="5"/>
      <c r="G623" s="5"/>
      <c r="H623" s="5">
        <f>IFERROR(__xludf.DUMMYFUNCTION("SUM(FILTER(E$2:E$1088,FIND(G623,D$2:D$1088)))"),4.2080344E7)</f>
        <v>42080344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" t="s">
        <v>8</v>
      </c>
      <c r="B624" s="5" t="str">
        <f t="shared" si="2"/>
        <v>/ldqc/jclb/pbb/zmflq/lcgv/rfzrwc/bnsgzwhn/wpwmflr/srnm/</v>
      </c>
      <c r="C624" s="6" t="str">
        <f t="shared" si="3"/>
        <v>1443546874</v>
      </c>
      <c r="D624" s="1" t="str">
        <f>IFERROR(__xludf.DUMMYFUNCTION("IF( ISBETWEEN(CODE(LEFT(A624,1)),CODE(""0""),CODE(""9"")), B624 &amp;A624,)"),"")</f>
        <v/>
      </c>
      <c r="E624" s="7">
        <f t="shared" si="1"/>
        <v>0</v>
      </c>
      <c r="F624" s="5"/>
      <c r="G624" s="5"/>
      <c r="H624" s="5">
        <f>IFERROR(__xludf.DUMMYFUNCTION("SUM(FILTER(E$2:E$1088,FIND(G624,D$2:D$1088)))"),4.2080344E7)</f>
        <v>42080344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" t="s">
        <v>364</v>
      </c>
      <c r="B625" s="5" t="str">
        <f t="shared" si="2"/>
        <v>/ldqc/jclb/pbb/zmflq/lcgv/rfzrwc/bnsgzwhn/wpwmflr/srnm/</v>
      </c>
      <c r="C625" s="6" t="str">
        <f t="shared" si="3"/>
        <v>1443546874</v>
      </c>
      <c r="D625" s="1" t="str">
        <f>IFERROR(__xludf.DUMMYFUNCTION("IF( ISBETWEEN(CODE(LEFT(A625,1)),CODE(""0""),CODE(""9"")), B625 &amp;A625,)"),"")</f>
        <v/>
      </c>
      <c r="E625" s="7">
        <f t="shared" si="1"/>
        <v>0</v>
      </c>
      <c r="F625" s="5"/>
      <c r="G625" s="5"/>
      <c r="H625" s="5">
        <f>IFERROR(__xludf.DUMMYFUNCTION("SUM(FILTER(E$2:E$1088,FIND(G625,D$2:D$1088)))"),4.2080344E7)</f>
        <v>42080344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" t="s">
        <v>365</v>
      </c>
      <c r="B626" s="5" t="str">
        <f t="shared" si="2"/>
        <v>/ldqc/jclb/pbb/zmflq/lcgv/rfzrwc/bnsgzwhn/wpwmflr/srnm/rvvtgr/</v>
      </c>
      <c r="C626" s="6" t="str">
        <f t="shared" si="3"/>
        <v>14435468746</v>
      </c>
      <c r="D626" s="1" t="str">
        <f>IFERROR(__xludf.DUMMYFUNCTION("IF( ISBETWEEN(CODE(LEFT(A626,1)),CODE(""0""),CODE(""9"")), B626 &amp;A626,)"),"")</f>
        <v/>
      </c>
      <c r="E626" s="7">
        <f t="shared" si="1"/>
        <v>0</v>
      </c>
      <c r="F626" s="5"/>
      <c r="G626" s="5"/>
      <c r="H626" s="5">
        <f>IFERROR(__xludf.DUMMYFUNCTION("SUM(FILTER(E$2:E$1088,FIND(G626,D$2:D$1088)))"),4.2080344E7)</f>
        <v>42080344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" t="s">
        <v>8</v>
      </c>
      <c r="B627" s="5" t="str">
        <f t="shared" si="2"/>
        <v>/ldqc/jclb/pbb/zmflq/lcgv/rfzrwc/bnsgzwhn/wpwmflr/srnm/rvvtgr/</v>
      </c>
      <c r="C627" s="6" t="str">
        <f t="shared" si="3"/>
        <v>14435468746</v>
      </c>
      <c r="D627" s="1" t="str">
        <f>IFERROR(__xludf.DUMMYFUNCTION("IF( ISBETWEEN(CODE(LEFT(A627,1)),CODE(""0""),CODE(""9"")), B627 &amp;A627,)"),"")</f>
        <v/>
      </c>
      <c r="E627" s="7">
        <f t="shared" si="1"/>
        <v>0</v>
      </c>
      <c r="F627" s="5"/>
      <c r="G627" s="5"/>
      <c r="H627" s="5">
        <f>IFERROR(__xludf.DUMMYFUNCTION("SUM(FILTER(E$2:E$1088,FIND(G627,D$2:D$1088)))"),4.2080344E7)</f>
        <v>42080344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" t="s">
        <v>366</v>
      </c>
      <c r="B628" s="5" t="str">
        <f t="shared" si="2"/>
        <v>/ldqc/jclb/pbb/zmflq/lcgv/rfzrwc/bnsgzwhn/wpwmflr/srnm/rvvtgr/</v>
      </c>
      <c r="C628" s="6" t="str">
        <f t="shared" si="3"/>
        <v>14435468746</v>
      </c>
      <c r="D628" s="1" t="str">
        <f>IFERROR(__xludf.DUMMYFUNCTION("IF( ISBETWEEN(CODE(LEFT(A628,1)),CODE(""0""),CODE(""9"")), B628 &amp;A628,)"),"/ldqc/jclb/pbb/zmflq/lcgv/rfzrwc/bnsgzwhn/wpwmflr/srnm/rvvtgr/164604 wzgbzbn")</f>
        <v>/ldqc/jclb/pbb/zmflq/lcgv/rfzrwc/bnsgzwhn/wpwmflr/srnm/rvvtgr/164604 wzgbzbn</v>
      </c>
      <c r="E628" s="7">
        <f t="shared" si="1"/>
        <v>164604</v>
      </c>
      <c r="F628" s="5"/>
      <c r="G628" s="5"/>
      <c r="H628" s="5">
        <f>IFERROR(__xludf.DUMMYFUNCTION("SUM(FILTER(E$2:E$1088,FIND(G628,D$2:D$1088)))"),4.2080344E7)</f>
        <v>42080344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" t="s">
        <v>18</v>
      </c>
      <c r="B629" s="5" t="str">
        <f t="shared" si="2"/>
        <v>/ldqc/jclb/pbb/zmflq/lcgv/rfzrwc/bnsgzwhn/wpwmflr/srnm/</v>
      </c>
      <c r="C629" s="6" t="str">
        <f t="shared" si="3"/>
        <v>1443546874</v>
      </c>
      <c r="D629" s="1" t="str">
        <f>IFERROR(__xludf.DUMMYFUNCTION("IF( ISBETWEEN(CODE(LEFT(A629,1)),CODE(""0""),CODE(""9"")), B629 &amp;A629,)"),"")</f>
        <v/>
      </c>
      <c r="E629" s="7">
        <f t="shared" si="1"/>
        <v>0</v>
      </c>
      <c r="F629" s="5"/>
      <c r="G629" s="5"/>
      <c r="H629" s="5">
        <f>IFERROR(__xludf.DUMMYFUNCTION("SUM(FILTER(E$2:E$1088,FIND(G629,D$2:D$1088)))"),4.2080344E7)</f>
        <v>42080344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" t="s">
        <v>18</v>
      </c>
      <c r="B630" s="5" t="str">
        <f t="shared" si="2"/>
        <v>/ldqc/jclb/pbb/zmflq/lcgv/rfzrwc/bnsgzwhn/wpwmflr/</v>
      </c>
      <c r="C630" s="6" t="str">
        <f t="shared" si="3"/>
        <v>144354687</v>
      </c>
      <c r="D630" s="1" t="str">
        <f>IFERROR(__xludf.DUMMYFUNCTION("IF( ISBETWEEN(CODE(LEFT(A630,1)),CODE(""0""),CODE(""9"")), B630 &amp;A630,)"),"")</f>
        <v/>
      </c>
      <c r="E630" s="7">
        <f t="shared" si="1"/>
        <v>0</v>
      </c>
      <c r="F630" s="5"/>
      <c r="G630" s="5"/>
      <c r="H630" s="5">
        <f>IFERROR(__xludf.DUMMYFUNCTION("SUM(FILTER(E$2:E$1088,FIND(G630,D$2:D$1088)))"),4.2080344E7)</f>
        <v>42080344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" t="s">
        <v>18</v>
      </c>
      <c r="B631" s="5" t="str">
        <f t="shared" si="2"/>
        <v>/ldqc/jclb/pbb/zmflq/lcgv/rfzrwc/bnsgzwhn/</v>
      </c>
      <c r="C631" s="6" t="str">
        <f t="shared" si="3"/>
        <v>14435468</v>
      </c>
      <c r="D631" s="1" t="str">
        <f>IFERROR(__xludf.DUMMYFUNCTION("IF( ISBETWEEN(CODE(LEFT(A631,1)),CODE(""0""),CODE(""9"")), B631 &amp;A631,)"),"")</f>
        <v/>
      </c>
      <c r="E631" s="7">
        <f t="shared" si="1"/>
        <v>0</v>
      </c>
      <c r="F631" s="5"/>
      <c r="G631" s="5"/>
      <c r="H631" s="5">
        <f>IFERROR(__xludf.DUMMYFUNCTION("SUM(FILTER(E$2:E$1088,FIND(G631,D$2:D$1088)))"),4.2080344E7)</f>
        <v>42080344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" t="s">
        <v>183</v>
      </c>
      <c r="B632" s="5" t="str">
        <f t="shared" si="2"/>
        <v>/ldqc/jclb/pbb/zmflq/lcgv/rfzrwc/bnsgzwhn/zmflq/</v>
      </c>
      <c r="C632" s="6" t="str">
        <f t="shared" si="3"/>
        <v>144354685</v>
      </c>
      <c r="D632" s="1" t="str">
        <f>IFERROR(__xludf.DUMMYFUNCTION("IF( ISBETWEEN(CODE(LEFT(A632,1)),CODE(""0""),CODE(""9"")), B632 &amp;A632,)"),"")</f>
        <v/>
      </c>
      <c r="E632" s="7">
        <f t="shared" si="1"/>
        <v>0</v>
      </c>
      <c r="F632" s="5"/>
      <c r="G632" s="5"/>
      <c r="H632" s="5">
        <f>IFERROR(__xludf.DUMMYFUNCTION("SUM(FILTER(E$2:E$1088,FIND(G632,D$2:D$1088)))"),4.2080344E7)</f>
        <v>42080344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" t="s">
        <v>8</v>
      </c>
      <c r="B633" s="5" t="str">
        <f t="shared" si="2"/>
        <v>/ldqc/jclb/pbb/zmflq/lcgv/rfzrwc/bnsgzwhn/zmflq/</v>
      </c>
      <c r="C633" s="6" t="str">
        <f t="shared" si="3"/>
        <v>144354685</v>
      </c>
      <c r="D633" s="1" t="str">
        <f>IFERROR(__xludf.DUMMYFUNCTION("IF( ISBETWEEN(CODE(LEFT(A633,1)),CODE(""0""),CODE(""9"")), B633 &amp;A633,)"),"")</f>
        <v/>
      </c>
      <c r="E633" s="7">
        <f t="shared" si="1"/>
        <v>0</v>
      </c>
      <c r="F633" s="5"/>
      <c r="G633" s="5"/>
      <c r="H633" s="5">
        <f>IFERROR(__xludf.DUMMYFUNCTION("SUM(FILTER(E$2:E$1088,FIND(G633,D$2:D$1088)))"),4.2080344E7)</f>
        <v>42080344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" t="s">
        <v>367</v>
      </c>
      <c r="B634" s="5" t="str">
        <f t="shared" si="2"/>
        <v>/ldqc/jclb/pbb/zmflq/lcgv/rfzrwc/bnsgzwhn/zmflq/</v>
      </c>
      <c r="C634" s="6" t="str">
        <f t="shared" si="3"/>
        <v>144354685</v>
      </c>
      <c r="D634" s="1" t="str">
        <f>IFERROR(__xludf.DUMMYFUNCTION("IF( ISBETWEEN(CODE(LEFT(A634,1)),CODE(""0""),CODE(""9"")), B634 &amp;A634,)"),"/ldqc/jclb/pbb/zmflq/lcgv/rfzrwc/bnsgzwhn/zmflq/184482 mrqgpv.gsm")</f>
        <v>/ldqc/jclb/pbb/zmflq/lcgv/rfzrwc/bnsgzwhn/zmflq/184482 mrqgpv.gsm</v>
      </c>
      <c r="E634" s="7">
        <f t="shared" si="1"/>
        <v>184482</v>
      </c>
      <c r="F634" s="5"/>
      <c r="G634" s="5"/>
      <c r="H634" s="5">
        <f>IFERROR(__xludf.DUMMYFUNCTION("SUM(FILTER(E$2:E$1088,FIND(G634,D$2:D$1088)))"),4.2080344E7)</f>
        <v>42080344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" t="s">
        <v>368</v>
      </c>
      <c r="B635" s="5" t="str">
        <f t="shared" si="2"/>
        <v>/ldqc/jclb/pbb/zmflq/lcgv/rfzrwc/bnsgzwhn/zmflq/</v>
      </c>
      <c r="C635" s="6" t="str">
        <f t="shared" si="3"/>
        <v>144354685</v>
      </c>
      <c r="D635" s="1" t="str">
        <f>IFERROR(__xludf.DUMMYFUNCTION("IF( ISBETWEEN(CODE(LEFT(A635,1)),CODE(""0""),CODE(""9"")), B635 &amp;A635,)"),"/ldqc/jclb/pbb/zmflq/lcgv/rfzrwc/bnsgzwhn/zmflq/80280 pzqgf.cjd")</f>
        <v>/ldqc/jclb/pbb/zmflq/lcgv/rfzrwc/bnsgzwhn/zmflq/80280 pzqgf.cjd</v>
      </c>
      <c r="E635" s="7">
        <f t="shared" si="1"/>
        <v>80280</v>
      </c>
      <c r="F635" s="5"/>
      <c r="G635" s="5"/>
      <c r="H635" s="5">
        <f>IFERROR(__xludf.DUMMYFUNCTION("SUM(FILTER(E$2:E$1088,FIND(G635,D$2:D$1088)))"),4.2080344E7)</f>
        <v>42080344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" t="s">
        <v>369</v>
      </c>
      <c r="B636" s="5" t="str">
        <f t="shared" si="2"/>
        <v>/ldqc/jclb/pbb/zmflq/lcgv/rfzrwc/bnsgzwhn/zmflq/</v>
      </c>
      <c r="C636" s="6" t="str">
        <f t="shared" si="3"/>
        <v>144354685</v>
      </c>
      <c r="D636" s="1" t="str">
        <f>IFERROR(__xludf.DUMMYFUNCTION("IF( ISBETWEEN(CODE(LEFT(A636,1)),CODE(""0""),CODE(""9"")), B636 &amp;A636,)"),"/ldqc/jclb/pbb/zmflq/lcgv/rfzrwc/bnsgzwhn/zmflq/183303 zln.tbm")</f>
        <v>/ldqc/jclb/pbb/zmflq/lcgv/rfzrwc/bnsgzwhn/zmflq/183303 zln.tbm</v>
      </c>
      <c r="E636" s="7">
        <f t="shared" si="1"/>
        <v>183303</v>
      </c>
      <c r="F636" s="5"/>
      <c r="G636" s="5"/>
      <c r="H636" s="5">
        <f>IFERROR(__xludf.DUMMYFUNCTION("SUM(FILTER(E$2:E$1088,FIND(G636,D$2:D$1088)))"),4.2080344E7)</f>
        <v>42080344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" t="s">
        <v>18</v>
      </c>
      <c r="B637" s="5" t="str">
        <f t="shared" si="2"/>
        <v>/ldqc/jclb/pbb/zmflq/lcgv/rfzrwc/bnsgzwhn/</v>
      </c>
      <c r="C637" s="6" t="str">
        <f t="shared" si="3"/>
        <v>14435468</v>
      </c>
      <c r="D637" s="1" t="str">
        <f>IFERROR(__xludf.DUMMYFUNCTION("IF( ISBETWEEN(CODE(LEFT(A637,1)),CODE(""0""),CODE(""9"")), B637 &amp;A637,)"),"")</f>
        <v/>
      </c>
      <c r="E637" s="7">
        <f t="shared" si="1"/>
        <v>0</v>
      </c>
      <c r="F637" s="5"/>
      <c r="G637" s="5"/>
      <c r="H637" s="5">
        <f>IFERROR(__xludf.DUMMYFUNCTION("SUM(FILTER(E$2:E$1088,FIND(G637,D$2:D$1088)))"),4.2080344E7)</f>
        <v>42080344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" t="s">
        <v>18</v>
      </c>
      <c r="B638" s="5" t="str">
        <f t="shared" si="2"/>
        <v>/ldqc/jclb/pbb/zmflq/lcgv/rfzrwc/</v>
      </c>
      <c r="C638" s="6" t="str">
        <f t="shared" si="3"/>
        <v>1443546</v>
      </c>
      <c r="D638" s="1" t="str">
        <f>IFERROR(__xludf.DUMMYFUNCTION("IF( ISBETWEEN(CODE(LEFT(A638,1)),CODE(""0""),CODE(""9"")), B638 &amp;A638,)"),"")</f>
        <v/>
      </c>
      <c r="E638" s="7">
        <f t="shared" si="1"/>
        <v>0</v>
      </c>
      <c r="F638" s="5"/>
      <c r="G638" s="5"/>
      <c r="H638" s="5">
        <f>IFERROR(__xludf.DUMMYFUNCTION("SUM(FILTER(E$2:E$1088,FIND(G638,D$2:D$1088)))"),4.2080344E7)</f>
        <v>42080344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" t="s">
        <v>30</v>
      </c>
      <c r="B639" s="5" t="str">
        <f t="shared" si="2"/>
        <v>/ldqc/jclb/pbb/zmflq/lcgv/rfzrwc/lcgv/</v>
      </c>
      <c r="C639" s="6" t="str">
        <f t="shared" si="3"/>
        <v>14435464</v>
      </c>
      <c r="D639" s="1" t="str">
        <f>IFERROR(__xludf.DUMMYFUNCTION("IF( ISBETWEEN(CODE(LEFT(A639,1)),CODE(""0""),CODE(""9"")), B639 &amp;A639,)"),"")</f>
        <v/>
      </c>
      <c r="E639" s="7">
        <f t="shared" si="1"/>
        <v>0</v>
      </c>
      <c r="F639" s="5"/>
      <c r="G639" s="5"/>
      <c r="H639" s="5">
        <f>IFERROR(__xludf.DUMMYFUNCTION("SUM(FILTER(E$2:E$1088,FIND(G639,D$2:D$1088)))"),4.2080344E7)</f>
        <v>42080344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" t="s">
        <v>8</v>
      </c>
      <c r="B640" s="5" t="str">
        <f t="shared" si="2"/>
        <v>/ldqc/jclb/pbb/zmflq/lcgv/rfzrwc/lcgv/</v>
      </c>
      <c r="C640" s="6" t="str">
        <f t="shared" si="3"/>
        <v>14435464</v>
      </c>
      <c r="D640" s="1" t="str">
        <f>IFERROR(__xludf.DUMMYFUNCTION("IF( ISBETWEEN(CODE(LEFT(A640,1)),CODE(""0""),CODE(""9"")), B640 &amp;A640,)"),"")</f>
        <v/>
      </c>
      <c r="E640" s="7">
        <f t="shared" si="1"/>
        <v>0</v>
      </c>
      <c r="F640" s="5"/>
      <c r="G640" s="5"/>
      <c r="H640" s="5">
        <f>IFERROR(__xludf.DUMMYFUNCTION("SUM(FILTER(E$2:E$1088,FIND(G640,D$2:D$1088)))"),4.2080344E7)</f>
        <v>42080344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" t="s">
        <v>12</v>
      </c>
      <c r="B641" s="5" t="str">
        <f t="shared" si="2"/>
        <v>/ldqc/jclb/pbb/zmflq/lcgv/rfzrwc/lcgv/</v>
      </c>
      <c r="C641" s="6" t="str">
        <f t="shared" si="3"/>
        <v>14435464</v>
      </c>
      <c r="D641" s="1" t="str">
        <f>IFERROR(__xludf.DUMMYFUNCTION("IF( ISBETWEEN(CODE(LEFT(A641,1)),CODE(""0""),CODE(""9"")), B641 &amp;A641,)"),"")</f>
        <v/>
      </c>
      <c r="E641" s="7">
        <f t="shared" si="1"/>
        <v>0</v>
      </c>
      <c r="F641" s="5"/>
      <c r="G641" s="5"/>
      <c r="H641" s="5">
        <f>IFERROR(__xludf.DUMMYFUNCTION("SUM(FILTER(E$2:E$1088,FIND(G641,D$2:D$1088)))"),4.2080344E7)</f>
        <v>42080344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" t="s">
        <v>370</v>
      </c>
      <c r="B642" s="5" t="str">
        <f t="shared" si="2"/>
        <v>/ldqc/jclb/pbb/zmflq/lcgv/rfzrwc/lcgv/</v>
      </c>
      <c r="C642" s="6" t="str">
        <f t="shared" si="3"/>
        <v>14435464</v>
      </c>
      <c r="D642" s="1" t="str">
        <f>IFERROR(__xludf.DUMMYFUNCTION("IF( ISBETWEEN(CODE(LEFT(A642,1)),CODE(""0""),CODE(""9"")), B642 &amp;A642,)"),"")</f>
        <v/>
      </c>
      <c r="E642" s="7">
        <f t="shared" si="1"/>
        <v>0</v>
      </c>
      <c r="F642" s="5"/>
      <c r="G642" s="5"/>
      <c r="H642" s="5">
        <f>IFERROR(__xludf.DUMMYFUNCTION("SUM(FILTER(E$2:E$1088,FIND(G642,D$2:D$1088)))"),4.2080344E7)</f>
        <v>42080344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" t="s">
        <v>30</v>
      </c>
      <c r="B643" s="5" t="str">
        <f t="shared" si="2"/>
        <v>/ldqc/jclb/pbb/zmflq/lcgv/rfzrwc/lcgv/lcgv/</v>
      </c>
      <c r="C643" s="6" t="str">
        <f t="shared" si="3"/>
        <v>144354644</v>
      </c>
      <c r="D643" s="1" t="str">
        <f>IFERROR(__xludf.DUMMYFUNCTION("IF( ISBETWEEN(CODE(LEFT(A643,1)),CODE(""0""),CODE(""9"")), B643 &amp;A643,)"),"")</f>
        <v/>
      </c>
      <c r="E643" s="7">
        <f t="shared" si="1"/>
        <v>0</v>
      </c>
      <c r="F643" s="5"/>
      <c r="G643" s="5"/>
      <c r="H643" s="5">
        <f>IFERROR(__xludf.DUMMYFUNCTION("SUM(FILTER(E$2:E$1088,FIND(G643,D$2:D$1088)))"),4.2080344E7)</f>
        <v>42080344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" t="s">
        <v>8</v>
      </c>
      <c r="B644" s="5" t="str">
        <f t="shared" si="2"/>
        <v>/ldqc/jclb/pbb/zmflq/lcgv/rfzrwc/lcgv/lcgv/</v>
      </c>
      <c r="C644" s="6" t="str">
        <f t="shared" si="3"/>
        <v>144354644</v>
      </c>
      <c r="D644" s="1" t="str">
        <f>IFERROR(__xludf.DUMMYFUNCTION("IF( ISBETWEEN(CODE(LEFT(A644,1)),CODE(""0""),CODE(""9"")), B644 &amp;A644,)"),"")</f>
        <v/>
      </c>
      <c r="E644" s="7">
        <f t="shared" si="1"/>
        <v>0</v>
      </c>
      <c r="F644" s="5"/>
      <c r="G644" s="5"/>
      <c r="H644" s="5">
        <f>IFERROR(__xludf.DUMMYFUNCTION("SUM(FILTER(E$2:E$1088,FIND(G644,D$2:D$1088)))"),4.2080344E7)</f>
        <v>42080344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" t="s">
        <v>371</v>
      </c>
      <c r="B645" s="5" t="str">
        <f t="shared" si="2"/>
        <v>/ldqc/jclb/pbb/zmflq/lcgv/rfzrwc/lcgv/lcgv/</v>
      </c>
      <c r="C645" s="6" t="str">
        <f t="shared" si="3"/>
        <v>144354644</v>
      </c>
      <c r="D645" s="1" t="str">
        <f>IFERROR(__xludf.DUMMYFUNCTION("IF( ISBETWEEN(CODE(LEFT(A645,1)),CODE(""0""),CODE(""9"")), B645 &amp;A645,)"),"")</f>
        <v/>
      </c>
      <c r="E645" s="7">
        <f t="shared" si="1"/>
        <v>0</v>
      </c>
      <c r="F645" s="5"/>
      <c r="G645" s="5"/>
      <c r="H645" s="5">
        <f>IFERROR(__xludf.DUMMYFUNCTION("SUM(FILTER(E$2:E$1088,FIND(G645,D$2:D$1088)))"),4.2080344E7)</f>
        <v>42080344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" t="s">
        <v>372</v>
      </c>
      <c r="B646" s="5" t="str">
        <f t="shared" si="2"/>
        <v>/ldqc/jclb/pbb/zmflq/lcgv/rfzrwc/lcgv/lcgv/bpjzg/</v>
      </c>
      <c r="C646" s="6" t="str">
        <f t="shared" si="3"/>
        <v>1443546445</v>
      </c>
      <c r="D646" s="1" t="str">
        <f>IFERROR(__xludf.DUMMYFUNCTION("IF( ISBETWEEN(CODE(LEFT(A646,1)),CODE(""0""),CODE(""9"")), B646 &amp;A646,)"),"")</f>
        <v/>
      </c>
      <c r="E646" s="7">
        <f t="shared" si="1"/>
        <v>0</v>
      </c>
      <c r="F646" s="5"/>
      <c r="G646" s="5"/>
      <c r="H646" s="5">
        <f>IFERROR(__xludf.DUMMYFUNCTION("SUM(FILTER(E$2:E$1088,FIND(G646,D$2:D$1088)))"),4.2080344E7)</f>
        <v>42080344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" t="s">
        <v>8</v>
      </c>
      <c r="B647" s="5" t="str">
        <f t="shared" si="2"/>
        <v>/ldqc/jclb/pbb/zmflq/lcgv/rfzrwc/lcgv/lcgv/bpjzg/</v>
      </c>
      <c r="C647" s="6" t="str">
        <f t="shared" si="3"/>
        <v>1443546445</v>
      </c>
      <c r="D647" s="1" t="str">
        <f>IFERROR(__xludf.DUMMYFUNCTION("IF( ISBETWEEN(CODE(LEFT(A647,1)),CODE(""0""),CODE(""9"")), B647 &amp;A647,)"),"")</f>
        <v/>
      </c>
      <c r="E647" s="7">
        <f t="shared" si="1"/>
        <v>0</v>
      </c>
      <c r="F647" s="5"/>
      <c r="G647" s="5"/>
      <c r="H647" s="5">
        <f>IFERROR(__xludf.DUMMYFUNCTION("SUM(FILTER(E$2:E$1088,FIND(G647,D$2:D$1088)))"),4.2080344E7)</f>
        <v>42080344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" t="s">
        <v>373</v>
      </c>
      <c r="B648" s="5" t="str">
        <f t="shared" si="2"/>
        <v>/ldqc/jclb/pbb/zmflq/lcgv/rfzrwc/lcgv/lcgv/bpjzg/</v>
      </c>
      <c r="C648" s="6" t="str">
        <f t="shared" si="3"/>
        <v>1443546445</v>
      </c>
      <c r="D648" s="1" t="str">
        <f>IFERROR(__xludf.DUMMYFUNCTION("IF( ISBETWEEN(CODE(LEFT(A648,1)),CODE(""0""),CODE(""9"")), B648 &amp;A648,)"),"/ldqc/jclb/pbb/zmflq/lcgv/rfzrwc/lcgv/lcgv/bpjzg/99853 wdzw.drg")</f>
        <v>/ldqc/jclb/pbb/zmflq/lcgv/rfzrwc/lcgv/lcgv/bpjzg/99853 wdzw.drg</v>
      </c>
      <c r="E648" s="7">
        <f t="shared" si="1"/>
        <v>99853</v>
      </c>
      <c r="F648" s="5"/>
      <c r="G648" s="5"/>
      <c r="H648" s="5">
        <f>IFERROR(__xludf.DUMMYFUNCTION("SUM(FILTER(E$2:E$1088,FIND(G648,D$2:D$1088)))"),4.2080344E7)</f>
        <v>42080344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" t="s">
        <v>18</v>
      </c>
      <c r="B649" s="5" t="str">
        <f t="shared" si="2"/>
        <v>/ldqc/jclb/pbb/zmflq/lcgv/rfzrwc/lcgv/lcgv/</v>
      </c>
      <c r="C649" s="6" t="str">
        <f t="shared" si="3"/>
        <v>144354644</v>
      </c>
      <c r="D649" s="1" t="str">
        <f>IFERROR(__xludf.DUMMYFUNCTION("IF( ISBETWEEN(CODE(LEFT(A649,1)),CODE(""0""),CODE(""9"")), B649 &amp;A649,)"),"")</f>
        <v/>
      </c>
      <c r="E649" s="7">
        <f t="shared" si="1"/>
        <v>0</v>
      </c>
      <c r="F649" s="5"/>
      <c r="G649" s="5"/>
      <c r="H649" s="5">
        <f>IFERROR(__xludf.DUMMYFUNCTION("SUM(FILTER(E$2:E$1088,FIND(G649,D$2:D$1088)))"),4.2080344E7)</f>
        <v>42080344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" t="s">
        <v>18</v>
      </c>
      <c r="B650" s="5" t="str">
        <f t="shared" si="2"/>
        <v>/ldqc/jclb/pbb/zmflq/lcgv/rfzrwc/lcgv/</v>
      </c>
      <c r="C650" s="6" t="str">
        <f t="shared" si="3"/>
        <v>14435464</v>
      </c>
      <c r="D650" s="1" t="str">
        <f>IFERROR(__xludf.DUMMYFUNCTION("IF( ISBETWEEN(CODE(LEFT(A650,1)),CODE(""0""),CODE(""9"")), B650 &amp;A650,)"),"")</f>
        <v/>
      </c>
      <c r="E650" s="7">
        <f t="shared" si="1"/>
        <v>0</v>
      </c>
      <c r="F650" s="5"/>
      <c r="G650" s="5"/>
      <c r="H650" s="5">
        <f>IFERROR(__xludf.DUMMYFUNCTION("SUM(FILTER(E$2:E$1088,FIND(G650,D$2:D$1088)))"),4.2080344E7)</f>
        <v>42080344</v>
      </c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" t="s">
        <v>374</v>
      </c>
      <c r="B651" s="5" t="str">
        <f t="shared" si="2"/>
        <v>/ldqc/jclb/pbb/zmflq/lcgv/rfzrwc/lcgv/pqttlp/</v>
      </c>
      <c r="C651" s="6" t="str">
        <f t="shared" si="3"/>
        <v>144354646</v>
      </c>
      <c r="D651" s="1" t="str">
        <f>IFERROR(__xludf.DUMMYFUNCTION("IF( ISBETWEEN(CODE(LEFT(A651,1)),CODE(""0""),CODE(""9"")), B651 &amp;A651,)"),"")</f>
        <v/>
      </c>
      <c r="E651" s="7">
        <f t="shared" si="1"/>
        <v>0</v>
      </c>
      <c r="F651" s="5"/>
      <c r="G651" s="5"/>
      <c r="H651" s="5">
        <f>IFERROR(__xludf.DUMMYFUNCTION("SUM(FILTER(E$2:E$1088,FIND(G651,D$2:D$1088)))"),4.2080344E7)</f>
        <v>42080344</v>
      </c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" t="s">
        <v>8</v>
      </c>
      <c r="B652" s="5" t="str">
        <f t="shared" si="2"/>
        <v>/ldqc/jclb/pbb/zmflq/lcgv/rfzrwc/lcgv/pqttlp/</v>
      </c>
      <c r="C652" s="6" t="str">
        <f t="shared" si="3"/>
        <v>144354646</v>
      </c>
      <c r="D652" s="1" t="str">
        <f>IFERROR(__xludf.DUMMYFUNCTION("IF( ISBETWEEN(CODE(LEFT(A652,1)),CODE(""0""),CODE(""9"")), B652 &amp;A652,)"),"")</f>
        <v/>
      </c>
      <c r="E652" s="7">
        <f t="shared" si="1"/>
        <v>0</v>
      </c>
      <c r="F652" s="5"/>
      <c r="G652" s="5"/>
      <c r="H652" s="5">
        <f>IFERROR(__xludf.DUMMYFUNCTION("SUM(FILTER(E$2:E$1088,FIND(G652,D$2:D$1088)))"),4.2080344E7)</f>
        <v>42080344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" t="s">
        <v>375</v>
      </c>
      <c r="B653" s="5" t="str">
        <f t="shared" si="2"/>
        <v>/ldqc/jclb/pbb/zmflq/lcgv/rfzrwc/lcgv/pqttlp/</v>
      </c>
      <c r="C653" s="6" t="str">
        <f t="shared" si="3"/>
        <v>144354646</v>
      </c>
      <c r="D653" s="1" t="str">
        <f>IFERROR(__xludf.DUMMYFUNCTION("IF( ISBETWEEN(CODE(LEFT(A653,1)),CODE(""0""),CODE(""9"")), B653 &amp;A653,)"),"")</f>
        <v/>
      </c>
      <c r="E653" s="7">
        <f t="shared" si="1"/>
        <v>0</v>
      </c>
      <c r="F653" s="5"/>
      <c r="G653" s="5"/>
      <c r="H653" s="5">
        <f>IFERROR(__xludf.DUMMYFUNCTION("SUM(FILTER(E$2:E$1088,FIND(G653,D$2:D$1088)))"),4.2080344E7)</f>
        <v>42080344</v>
      </c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" t="s">
        <v>376</v>
      </c>
      <c r="B654" s="5" t="str">
        <f t="shared" si="2"/>
        <v>/ldqc/jclb/pbb/zmflq/lcgv/rfzrwc/lcgv/pqttlp/</v>
      </c>
      <c r="C654" s="6" t="str">
        <f t="shared" si="3"/>
        <v>144354646</v>
      </c>
      <c r="D654" s="1" t="str">
        <f>IFERROR(__xludf.DUMMYFUNCTION("IF( ISBETWEEN(CODE(LEFT(A654,1)),CODE(""0""),CODE(""9"")), B654 &amp;A654,)"),"/ldqc/jclb/pbb/zmflq/lcgv/rfzrwc/lcgv/pqttlp/45115 mrzcdzd.gjt")</f>
        <v>/ldqc/jclb/pbb/zmflq/lcgv/rfzrwc/lcgv/pqttlp/45115 mrzcdzd.gjt</v>
      </c>
      <c r="E654" s="7">
        <f t="shared" si="1"/>
        <v>45115</v>
      </c>
      <c r="F654" s="5"/>
      <c r="G654" s="5"/>
      <c r="H654" s="5">
        <f>IFERROR(__xludf.DUMMYFUNCTION("SUM(FILTER(E$2:E$1088,FIND(G654,D$2:D$1088)))"),4.2080344E7)</f>
        <v>42080344</v>
      </c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" t="s">
        <v>377</v>
      </c>
      <c r="B655" s="5" t="str">
        <f t="shared" si="2"/>
        <v>/ldqc/jclb/pbb/zmflq/lcgv/rfzrwc/lcgv/pqttlp/</v>
      </c>
      <c r="C655" s="6" t="str">
        <f t="shared" si="3"/>
        <v>144354646</v>
      </c>
      <c r="D655" s="1" t="str">
        <f>IFERROR(__xludf.DUMMYFUNCTION("IF( ISBETWEEN(CODE(LEFT(A655,1)),CODE(""0""),CODE(""9"")), B655 &amp;A655,)"),"/ldqc/jclb/pbb/zmflq/lcgv/rfzrwc/lcgv/pqttlp/248058 qnvhgpw.ddw")</f>
        <v>/ldqc/jclb/pbb/zmflq/lcgv/rfzrwc/lcgv/pqttlp/248058 qnvhgpw.ddw</v>
      </c>
      <c r="E655" s="7">
        <f t="shared" si="1"/>
        <v>248058</v>
      </c>
      <c r="F655" s="5"/>
      <c r="G655" s="5"/>
      <c r="H655" s="5">
        <f>IFERROR(__xludf.DUMMYFUNCTION("SUM(FILTER(E$2:E$1088,FIND(G655,D$2:D$1088)))"),4.2080344E7)</f>
        <v>42080344</v>
      </c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" t="s">
        <v>378</v>
      </c>
      <c r="B656" s="5" t="str">
        <f t="shared" si="2"/>
        <v>/ldqc/jclb/pbb/zmflq/lcgv/rfzrwc/lcgv/pqttlp/</v>
      </c>
      <c r="C656" s="6" t="str">
        <f t="shared" si="3"/>
        <v>144354646</v>
      </c>
      <c r="D656" s="1" t="str">
        <f>IFERROR(__xludf.DUMMYFUNCTION("IF( ISBETWEEN(CODE(LEFT(A656,1)),CODE(""0""),CODE(""9"")), B656 &amp;A656,)"),"/ldqc/jclb/pbb/zmflq/lcgv/rfzrwc/lcgv/pqttlp/112129 rfzrwc")</f>
        <v>/ldqc/jclb/pbb/zmflq/lcgv/rfzrwc/lcgv/pqttlp/112129 rfzrwc</v>
      </c>
      <c r="E656" s="7">
        <f t="shared" si="1"/>
        <v>112129</v>
      </c>
      <c r="F656" s="5"/>
      <c r="G656" s="5"/>
      <c r="H656" s="5">
        <f>IFERROR(__xludf.DUMMYFUNCTION("SUM(FILTER(E$2:E$1088,FIND(G656,D$2:D$1088)))"),4.2080344E7)</f>
        <v>42080344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" t="s">
        <v>379</v>
      </c>
      <c r="B657" s="5" t="str">
        <f t="shared" si="2"/>
        <v>/ldqc/jclb/pbb/zmflq/lcgv/rfzrwc/lcgv/pqttlp/bgvhcgfn/</v>
      </c>
      <c r="C657" s="6" t="str">
        <f t="shared" si="3"/>
        <v>1443546468</v>
      </c>
      <c r="D657" s="1" t="str">
        <f>IFERROR(__xludf.DUMMYFUNCTION("IF( ISBETWEEN(CODE(LEFT(A657,1)),CODE(""0""),CODE(""9"")), B657 &amp;A657,)"),"")</f>
        <v/>
      </c>
      <c r="E657" s="7">
        <f t="shared" si="1"/>
        <v>0</v>
      </c>
      <c r="F657" s="5"/>
      <c r="G657" s="5"/>
      <c r="H657" s="5">
        <f>IFERROR(__xludf.DUMMYFUNCTION("SUM(FILTER(E$2:E$1088,FIND(G657,D$2:D$1088)))"),4.2080344E7)</f>
        <v>42080344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" t="s">
        <v>8</v>
      </c>
      <c r="B658" s="5" t="str">
        <f t="shared" si="2"/>
        <v>/ldqc/jclb/pbb/zmflq/lcgv/rfzrwc/lcgv/pqttlp/bgvhcgfn/</v>
      </c>
      <c r="C658" s="6" t="str">
        <f t="shared" si="3"/>
        <v>1443546468</v>
      </c>
      <c r="D658" s="1" t="str">
        <f>IFERROR(__xludf.DUMMYFUNCTION("IF( ISBETWEEN(CODE(LEFT(A658,1)),CODE(""0""),CODE(""9"")), B658 &amp;A658,)"),"")</f>
        <v/>
      </c>
      <c r="E658" s="7">
        <f t="shared" si="1"/>
        <v>0</v>
      </c>
      <c r="F658" s="5"/>
      <c r="G658" s="5"/>
      <c r="H658" s="5">
        <f>IFERROR(__xludf.DUMMYFUNCTION("SUM(FILTER(E$2:E$1088,FIND(G658,D$2:D$1088)))"),4.2080344E7)</f>
        <v>42080344</v>
      </c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" t="s">
        <v>380</v>
      </c>
      <c r="B659" s="5" t="str">
        <f t="shared" si="2"/>
        <v>/ldqc/jclb/pbb/zmflq/lcgv/rfzrwc/lcgv/pqttlp/bgvhcgfn/</v>
      </c>
      <c r="C659" s="6" t="str">
        <f t="shared" si="3"/>
        <v>1443546468</v>
      </c>
      <c r="D659" s="1" t="str">
        <f>IFERROR(__xludf.DUMMYFUNCTION("IF( ISBETWEEN(CODE(LEFT(A659,1)),CODE(""0""),CODE(""9"")), B659 &amp;A659,)"),"/ldqc/jclb/pbb/zmflq/lcgv/rfzrwc/lcgv/pqttlp/bgvhcgfn/228291 nmbfwc.gqj")</f>
        <v>/ldqc/jclb/pbb/zmflq/lcgv/rfzrwc/lcgv/pqttlp/bgvhcgfn/228291 nmbfwc.gqj</v>
      </c>
      <c r="E659" s="7">
        <f t="shared" si="1"/>
        <v>228291</v>
      </c>
      <c r="F659" s="5"/>
      <c r="G659" s="5"/>
      <c r="H659" s="5">
        <f>IFERROR(__xludf.DUMMYFUNCTION("SUM(FILTER(E$2:E$1088,FIND(G659,D$2:D$1088)))"),4.2080344E7)</f>
        <v>42080344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" t="s">
        <v>18</v>
      </c>
      <c r="B660" s="5" t="str">
        <f t="shared" si="2"/>
        <v>/ldqc/jclb/pbb/zmflq/lcgv/rfzrwc/lcgv/pqttlp/</v>
      </c>
      <c r="C660" s="6" t="str">
        <f t="shared" si="3"/>
        <v>144354646</v>
      </c>
      <c r="D660" s="1" t="str">
        <f>IFERROR(__xludf.DUMMYFUNCTION("IF( ISBETWEEN(CODE(LEFT(A660,1)),CODE(""0""),CODE(""9"")), B660 &amp;A660,)"),"")</f>
        <v/>
      </c>
      <c r="E660" s="7">
        <f t="shared" si="1"/>
        <v>0</v>
      </c>
      <c r="F660" s="5"/>
      <c r="G660" s="5"/>
      <c r="H660" s="5">
        <f>IFERROR(__xludf.DUMMYFUNCTION("SUM(FILTER(E$2:E$1088,FIND(G660,D$2:D$1088)))"),4.2080344E7)</f>
        <v>42080344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" t="s">
        <v>18</v>
      </c>
      <c r="B661" s="5" t="str">
        <f t="shared" si="2"/>
        <v>/ldqc/jclb/pbb/zmflq/lcgv/rfzrwc/lcgv/</v>
      </c>
      <c r="C661" s="6" t="str">
        <f t="shared" si="3"/>
        <v>14435464</v>
      </c>
      <c r="D661" s="1" t="str">
        <f>IFERROR(__xludf.DUMMYFUNCTION("IF( ISBETWEEN(CODE(LEFT(A661,1)),CODE(""0""),CODE(""9"")), B661 &amp;A661,)"),"")</f>
        <v/>
      </c>
      <c r="E661" s="7">
        <f t="shared" si="1"/>
        <v>0</v>
      </c>
      <c r="F661" s="5"/>
      <c r="G661" s="5"/>
      <c r="H661" s="5">
        <f>IFERROR(__xludf.DUMMYFUNCTION("SUM(FILTER(E$2:E$1088,FIND(G661,D$2:D$1088)))"),4.2080344E7)</f>
        <v>42080344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" t="s">
        <v>18</v>
      </c>
      <c r="B662" s="5" t="str">
        <f t="shared" si="2"/>
        <v>/ldqc/jclb/pbb/zmflq/lcgv/rfzrwc/</v>
      </c>
      <c r="C662" s="6" t="str">
        <f t="shared" si="3"/>
        <v>1443546</v>
      </c>
      <c r="D662" s="1" t="str">
        <f>IFERROR(__xludf.DUMMYFUNCTION("IF( ISBETWEEN(CODE(LEFT(A662,1)),CODE(""0""),CODE(""9"")), B662 &amp;A662,)"),"")</f>
        <v/>
      </c>
      <c r="E662" s="7">
        <f t="shared" si="1"/>
        <v>0</v>
      </c>
      <c r="F662" s="5"/>
      <c r="G662" s="5"/>
      <c r="H662" s="5">
        <f>IFERROR(__xludf.DUMMYFUNCTION("SUM(FILTER(E$2:E$1088,FIND(G662,D$2:D$1088)))"),4.2080344E7)</f>
        <v>42080344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" t="s">
        <v>381</v>
      </c>
      <c r="B663" s="5" t="str">
        <f t="shared" si="2"/>
        <v>/ldqc/jclb/pbb/zmflq/lcgv/rfzrwc/rcvwcbfd/</v>
      </c>
      <c r="C663" s="6" t="str">
        <f t="shared" si="3"/>
        <v>14435468</v>
      </c>
      <c r="D663" s="1" t="str">
        <f>IFERROR(__xludf.DUMMYFUNCTION("IF( ISBETWEEN(CODE(LEFT(A663,1)),CODE(""0""),CODE(""9"")), B663 &amp;A663,)"),"")</f>
        <v/>
      </c>
      <c r="E663" s="7">
        <f t="shared" si="1"/>
        <v>0</v>
      </c>
      <c r="F663" s="5"/>
      <c r="G663" s="5"/>
      <c r="H663" s="5">
        <f>IFERROR(__xludf.DUMMYFUNCTION("SUM(FILTER(E$2:E$1088,FIND(G663,D$2:D$1088)))"),4.2080344E7)</f>
        <v>42080344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" t="s">
        <v>8</v>
      </c>
      <c r="B664" s="5" t="str">
        <f t="shared" si="2"/>
        <v>/ldqc/jclb/pbb/zmflq/lcgv/rfzrwc/rcvwcbfd/</v>
      </c>
      <c r="C664" s="6" t="str">
        <f t="shared" si="3"/>
        <v>14435468</v>
      </c>
      <c r="D664" s="1" t="str">
        <f>IFERROR(__xludf.DUMMYFUNCTION("IF( ISBETWEEN(CODE(LEFT(A664,1)),CODE(""0""),CODE(""9"")), B664 &amp;A664,)"),"")</f>
        <v/>
      </c>
      <c r="E664" s="7">
        <f t="shared" si="1"/>
        <v>0</v>
      </c>
      <c r="F664" s="5"/>
      <c r="G664" s="5"/>
      <c r="H664" s="5">
        <f>IFERROR(__xludf.DUMMYFUNCTION("SUM(FILTER(E$2:E$1088,FIND(G664,D$2:D$1088)))"),4.2080344E7)</f>
        <v>42080344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" t="s">
        <v>382</v>
      </c>
      <c r="B665" s="5" t="str">
        <f t="shared" si="2"/>
        <v>/ldqc/jclb/pbb/zmflq/lcgv/rfzrwc/rcvwcbfd/</v>
      </c>
      <c r="C665" s="6" t="str">
        <f t="shared" si="3"/>
        <v>14435468</v>
      </c>
      <c r="D665" s="1" t="str">
        <f>IFERROR(__xludf.DUMMYFUNCTION("IF( ISBETWEEN(CODE(LEFT(A665,1)),CODE(""0""),CODE(""9"")), B665 &amp;A665,)"),"")</f>
        <v/>
      </c>
      <c r="E665" s="7">
        <f t="shared" si="1"/>
        <v>0</v>
      </c>
      <c r="F665" s="5"/>
      <c r="G665" s="5"/>
      <c r="H665" s="5">
        <f>IFERROR(__xludf.DUMMYFUNCTION("SUM(FILTER(E$2:E$1088,FIND(G665,D$2:D$1088)))"),4.2080344E7)</f>
        <v>42080344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" t="s">
        <v>383</v>
      </c>
      <c r="B666" s="5" t="str">
        <f t="shared" si="2"/>
        <v>/ldqc/jclb/pbb/zmflq/lcgv/rfzrwc/rcvwcbfd/</v>
      </c>
      <c r="C666" s="6" t="str">
        <f t="shared" si="3"/>
        <v>14435468</v>
      </c>
      <c r="D666" s="1" t="str">
        <f>IFERROR(__xludf.DUMMYFUNCTION("IF( ISBETWEEN(CODE(LEFT(A666,1)),CODE(""0""),CODE(""9"")), B666 &amp;A666,)"),"")</f>
        <v/>
      </c>
      <c r="E666" s="7">
        <f t="shared" si="1"/>
        <v>0</v>
      </c>
      <c r="F666" s="5"/>
      <c r="G666" s="5"/>
      <c r="H666" s="5">
        <f>IFERROR(__xludf.DUMMYFUNCTION("SUM(FILTER(E$2:E$1088,FIND(G666,D$2:D$1088)))"),4.2080344E7)</f>
        <v>42080344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" t="s">
        <v>384</v>
      </c>
      <c r="B667" s="5" t="str">
        <f t="shared" si="2"/>
        <v>/ldqc/jclb/pbb/zmflq/lcgv/rfzrwc/rcvwcbfd/vtrtt/</v>
      </c>
      <c r="C667" s="6" t="str">
        <f t="shared" si="3"/>
        <v>144354685</v>
      </c>
      <c r="D667" s="1" t="str">
        <f>IFERROR(__xludf.DUMMYFUNCTION("IF( ISBETWEEN(CODE(LEFT(A667,1)),CODE(""0""),CODE(""9"")), B667 &amp;A667,)"),"")</f>
        <v/>
      </c>
      <c r="E667" s="7">
        <f t="shared" si="1"/>
        <v>0</v>
      </c>
      <c r="F667" s="5"/>
      <c r="G667" s="5"/>
      <c r="H667" s="5">
        <f>IFERROR(__xludf.DUMMYFUNCTION("SUM(FILTER(E$2:E$1088,FIND(G667,D$2:D$1088)))"),4.2080344E7)</f>
        <v>42080344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" t="s">
        <v>8</v>
      </c>
      <c r="B668" s="5" t="str">
        <f t="shared" si="2"/>
        <v>/ldqc/jclb/pbb/zmflq/lcgv/rfzrwc/rcvwcbfd/vtrtt/</v>
      </c>
      <c r="C668" s="6" t="str">
        <f t="shared" si="3"/>
        <v>144354685</v>
      </c>
      <c r="D668" s="1" t="str">
        <f>IFERROR(__xludf.DUMMYFUNCTION("IF( ISBETWEEN(CODE(LEFT(A668,1)),CODE(""0""),CODE(""9"")), B668 &amp;A668,)"),"")</f>
        <v/>
      </c>
      <c r="E668" s="7">
        <f t="shared" si="1"/>
        <v>0</v>
      </c>
      <c r="F668" s="5"/>
      <c r="G668" s="5"/>
      <c r="H668" s="5">
        <f>IFERROR(__xludf.DUMMYFUNCTION("SUM(FILTER(E$2:E$1088,FIND(G668,D$2:D$1088)))"),4.2080344E7)</f>
        <v>42080344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" t="s">
        <v>385</v>
      </c>
      <c r="B669" s="5" t="str">
        <f t="shared" si="2"/>
        <v>/ldqc/jclb/pbb/zmflq/lcgv/rfzrwc/rcvwcbfd/vtrtt/</v>
      </c>
      <c r="C669" s="6" t="str">
        <f t="shared" si="3"/>
        <v>144354685</v>
      </c>
      <c r="D669" s="1" t="str">
        <f>IFERROR(__xludf.DUMMYFUNCTION("IF( ISBETWEEN(CODE(LEFT(A669,1)),CODE(""0""),CODE(""9"")), B669 &amp;A669,)"),"/ldqc/jclb/pbb/zmflq/lcgv/rfzrwc/rcvwcbfd/vtrtt/138009 pzqgf.cjd")</f>
        <v>/ldqc/jclb/pbb/zmflq/lcgv/rfzrwc/rcvwcbfd/vtrtt/138009 pzqgf.cjd</v>
      </c>
      <c r="E669" s="7">
        <f t="shared" si="1"/>
        <v>138009</v>
      </c>
      <c r="F669" s="5"/>
      <c r="G669" s="5"/>
      <c r="H669" s="5">
        <f>IFERROR(__xludf.DUMMYFUNCTION("SUM(FILTER(E$2:E$1088,FIND(G669,D$2:D$1088)))"),4.2080344E7)</f>
        <v>42080344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" t="s">
        <v>386</v>
      </c>
      <c r="B670" s="5" t="str">
        <f t="shared" si="2"/>
        <v>/ldqc/jclb/pbb/zmflq/lcgv/rfzrwc/rcvwcbfd/vtrtt/</v>
      </c>
      <c r="C670" s="6" t="str">
        <f t="shared" si="3"/>
        <v>144354685</v>
      </c>
      <c r="D670" s="1" t="str">
        <f>IFERROR(__xludf.DUMMYFUNCTION("IF( ISBETWEEN(CODE(LEFT(A670,1)),CODE(""0""),CODE(""9"")), B670 &amp;A670,)"),"")</f>
        <v/>
      </c>
      <c r="E670" s="7">
        <f t="shared" si="1"/>
        <v>0</v>
      </c>
      <c r="F670" s="5"/>
      <c r="G670" s="5"/>
      <c r="H670" s="5">
        <f>IFERROR(__xludf.DUMMYFUNCTION("SUM(FILTER(E$2:E$1088,FIND(G670,D$2:D$1088)))"),4.2080344E7)</f>
        <v>42080344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" t="s">
        <v>387</v>
      </c>
      <c r="B671" s="5" t="str">
        <f t="shared" si="2"/>
        <v>/ldqc/jclb/pbb/zmflq/lcgv/rfzrwc/rcvwcbfd/vtrtt/ztsvzpn/</v>
      </c>
      <c r="C671" s="6" t="str">
        <f t="shared" si="3"/>
        <v>1443546857</v>
      </c>
      <c r="D671" s="1" t="str">
        <f>IFERROR(__xludf.DUMMYFUNCTION("IF( ISBETWEEN(CODE(LEFT(A671,1)),CODE(""0""),CODE(""9"")), B671 &amp;A671,)"),"")</f>
        <v/>
      </c>
      <c r="E671" s="7">
        <f t="shared" si="1"/>
        <v>0</v>
      </c>
      <c r="F671" s="5"/>
      <c r="G671" s="5"/>
      <c r="H671" s="5">
        <f>IFERROR(__xludf.DUMMYFUNCTION("SUM(FILTER(E$2:E$1088,FIND(G671,D$2:D$1088)))"),4.2080344E7)</f>
        <v>42080344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" t="s">
        <v>8</v>
      </c>
      <c r="B672" s="5" t="str">
        <f t="shared" si="2"/>
        <v>/ldqc/jclb/pbb/zmflq/lcgv/rfzrwc/rcvwcbfd/vtrtt/ztsvzpn/</v>
      </c>
      <c r="C672" s="6" t="str">
        <f t="shared" si="3"/>
        <v>1443546857</v>
      </c>
      <c r="D672" s="1" t="str">
        <f>IFERROR(__xludf.DUMMYFUNCTION("IF( ISBETWEEN(CODE(LEFT(A672,1)),CODE(""0""),CODE(""9"")), B672 &amp;A672,)"),"")</f>
        <v/>
      </c>
      <c r="E672" s="7">
        <f t="shared" si="1"/>
        <v>0</v>
      </c>
      <c r="F672" s="5"/>
      <c r="G672" s="5"/>
      <c r="H672" s="5">
        <f>IFERROR(__xludf.DUMMYFUNCTION("SUM(FILTER(E$2:E$1088,FIND(G672,D$2:D$1088)))"),4.2080344E7)</f>
        <v>42080344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" t="s">
        <v>388</v>
      </c>
      <c r="B673" s="5" t="str">
        <f t="shared" si="2"/>
        <v>/ldqc/jclb/pbb/zmflq/lcgv/rfzrwc/rcvwcbfd/vtrtt/ztsvzpn/</v>
      </c>
      <c r="C673" s="6" t="str">
        <f t="shared" si="3"/>
        <v>1443546857</v>
      </c>
      <c r="D673" s="1" t="str">
        <f>IFERROR(__xludf.DUMMYFUNCTION("IF( ISBETWEEN(CODE(LEFT(A673,1)),CODE(""0""),CODE(""9"")), B673 &amp;A673,)"),"/ldqc/jclb/pbb/zmflq/lcgv/rfzrwc/rcvwcbfd/vtrtt/ztsvzpn/51632 vpsgcl.gfh")</f>
        <v>/ldqc/jclb/pbb/zmflq/lcgv/rfzrwc/rcvwcbfd/vtrtt/ztsvzpn/51632 vpsgcl.gfh</v>
      </c>
      <c r="E673" s="7">
        <f t="shared" si="1"/>
        <v>51632</v>
      </c>
      <c r="F673" s="5"/>
      <c r="G673" s="5"/>
      <c r="H673" s="5">
        <f>IFERROR(__xludf.DUMMYFUNCTION("SUM(FILTER(E$2:E$1088,FIND(G673,D$2:D$1088)))"),4.2080344E7)</f>
        <v>42080344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" t="s">
        <v>18</v>
      </c>
      <c r="B674" s="5" t="str">
        <f t="shared" si="2"/>
        <v>/ldqc/jclb/pbb/zmflq/lcgv/rfzrwc/rcvwcbfd/vtrtt/</v>
      </c>
      <c r="C674" s="6" t="str">
        <f t="shared" si="3"/>
        <v>144354685</v>
      </c>
      <c r="D674" s="1" t="str">
        <f>IFERROR(__xludf.DUMMYFUNCTION("IF( ISBETWEEN(CODE(LEFT(A674,1)),CODE(""0""),CODE(""9"")), B674 &amp;A674,)"),"")</f>
        <v/>
      </c>
      <c r="E674" s="7">
        <f t="shared" si="1"/>
        <v>0</v>
      </c>
      <c r="F674" s="5"/>
      <c r="G674" s="5"/>
      <c r="H674" s="5">
        <f>IFERROR(__xludf.DUMMYFUNCTION("SUM(FILTER(E$2:E$1088,FIND(G674,D$2:D$1088)))"),4.2080344E7)</f>
        <v>42080344</v>
      </c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" t="s">
        <v>18</v>
      </c>
      <c r="B675" s="5" t="str">
        <f t="shared" si="2"/>
        <v>/ldqc/jclb/pbb/zmflq/lcgv/rfzrwc/rcvwcbfd/</v>
      </c>
      <c r="C675" s="6" t="str">
        <f t="shared" si="3"/>
        <v>14435468</v>
      </c>
      <c r="D675" s="1" t="str">
        <f>IFERROR(__xludf.DUMMYFUNCTION("IF( ISBETWEEN(CODE(LEFT(A675,1)),CODE(""0""),CODE(""9"")), B675 &amp;A675,)"),"")</f>
        <v/>
      </c>
      <c r="E675" s="7">
        <f t="shared" si="1"/>
        <v>0</v>
      </c>
      <c r="F675" s="5"/>
      <c r="G675" s="5"/>
      <c r="H675" s="5">
        <f>IFERROR(__xludf.DUMMYFUNCTION("SUM(FILTER(E$2:E$1088,FIND(G675,D$2:D$1088)))"),4.2080344E7)</f>
        <v>42080344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" t="s">
        <v>389</v>
      </c>
      <c r="B676" s="5" t="str">
        <f t="shared" si="2"/>
        <v>/ldqc/jclb/pbb/zmflq/lcgv/rfzrwc/rcvwcbfd/wgp/</v>
      </c>
      <c r="C676" s="6" t="str">
        <f t="shared" si="3"/>
        <v>144354683</v>
      </c>
      <c r="D676" s="1" t="str">
        <f>IFERROR(__xludf.DUMMYFUNCTION("IF( ISBETWEEN(CODE(LEFT(A676,1)),CODE(""0""),CODE(""9"")), B676 &amp;A676,)"),"")</f>
        <v/>
      </c>
      <c r="E676" s="7">
        <f t="shared" si="1"/>
        <v>0</v>
      </c>
      <c r="F676" s="5"/>
      <c r="G676" s="5"/>
      <c r="H676" s="5">
        <f>IFERROR(__xludf.DUMMYFUNCTION("SUM(FILTER(E$2:E$1088,FIND(G676,D$2:D$1088)))"),4.2080344E7)</f>
        <v>42080344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" t="s">
        <v>8</v>
      </c>
      <c r="B677" s="5" t="str">
        <f t="shared" si="2"/>
        <v>/ldqc/jclb/pbb/zmflq/lcgv/rfzrwc/rcvwcbfd/wgp/</v>
      </c>
      <c r="C677" s="6" t="str">
        <f t="shared" si="3"/>
        <v>144354683</v>
      </c>
      <c r="D677" s="1" t="str">
        <f>IFERROR(__xludf.DUMMYFUNCTION("IF( ISBETWEEN(CODE(LEFT(A677,1)),CODE(""0""),CODE(""9"")), B677 &amp;A677,)"),"")</f>
        <v/>
      </c>
      <c r="E677" s="7">
        <f t="shared" si="1"/>
        <v>0</v>
      </c>
      <c r="F677" s="5"/>
      <c r="G677" s="5"/>
      <c r="H677" s="5">
        <f>IFERROR(__xludf.DUMMYFUNCTION("SUM(FILTER(E$2:E$1088,FIND(G677,D$2:D$1088)))"),4.2080344E7)</f>
        <v>42080344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" t="s">
        <v>390</v>
      </c>
      <c r="B678" s="5" t="str">
        <f t="shared" si="2"/>
        <v>/ldqc/jclb/pbb/zmflq/lcgv/rfzrwc/rcvwcbfd/wgp/</v>
      </c>
      <c r="C678" s="6" t="str">
        <f t="shared" si="3"/>
        <v>144354683</v>
      </c>
      <c r="D678" s="1" t="str">
        <f>IFERROR(__xludf.DUMMYFUNCTION("IF( ISBETWEEN(CODE(LEFT(A678,1)),CODE(""0""),CODE(""9"")), B678 &amp;A678,)"),"/ldqc/jclb/pbb/zmflq/lcgv/rfzrwc/rcvwcbfd/wgp/81030 lcgv.zhv")</f>
        <v>/ldqc/jclb/pbb/zmflq/lcgv/rfzrwc/rcvwcbfd/wgp/81030 lcgv.zhv</v>
      </c>
      <c r="E678" s="7">
        <f t="shared" si="1"/>
        <v>81030</v>
      </c>
      <c r="F678" s="5"/>
      <c r="G678" s="5"/>
      <c r="H678" s="5">
        <f>IFERROR(__xludf.DUMMYFUNCTION("SUM(FILTER(E$2:E$1088,FIND(G678,D$2:D$1088)))"),4.2080344E7)</f>
        <v>42080344</v>
      </c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" t="s">
        <v>18</v>
      </c>
      <c r="B679" s="5" t="str">
        <f t="shared" si="2"/>
        <v>/ldqc/jclb/pbb/zmflq/lcgv/rfzrwc/rcvwcbfd/</v>
      </c>
      <c r="C679" s="6" t="str">
        <f t="shared" si="3"/>
        <v>14435468</v>
      </c>
      <c r="D679" s="1" t="str">
        <f>IFERROR(__xludf.DUMMYFUNCTION("IF( ISBETWEEN(CODE(LEFT(A679,1)),CODE(""0""),CODE(""9"")), B679 &amp;A679,)"),"")</f>
        <v/>
      </c>
      <c r="E679" s="7">
        <f t="shared" si="1"/>
        <v>0</v>
      </c>
      <c r="F679" s="5"/>
      <c r="G679" s="5"/>
      <c r="H679" s="5">
        <f>IFERROR(__xludf.DUMMYFUNCTION("SUM(FILTER(E$2:E$1088,FIND(G679,D$2:D$1088)))"),4.2080344E7)</f>
        <v>42080344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" t="s">
        <v>18</v>
      </c>
      <c r="B680" s="5" t="str">
        <f t="shared" si="2"/>
        <v>/ldqc/jclb/pbb/zmflq/lcgv/rfzrwc/</v>
      </c>
      <c r="C680" s="6" t="str">
        <f t="shared" si="3"/>
        <v>1443546</v>
      </c>
      <c r="D680" s="1" t="str">
        <f>IFERROR(__xludf.DUMMYFUNCTION("IF( ISBETWEEN(CODE(LEFT(A680,1)),CODE(""0""),CODE(""9"")), B680 &amp;A680,)"),"")</f>
        <v/>
      </c>
      <c r="E680" s="7">
        <f t="shared" si="1"/>
        <v>0</v>
      </c>
      <c r="F680" s="5"/>
      <c r="G680" s="5"/>
      <c r="H680" s="5">
        <f>IFERROR(__xludf.DUMMYFUNCTION("SUM(FILTER(E$2:E$1088,FIND(G680,D$2:D$1088)))"),4.2080344E7)</f>
        <v>42080344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" t="s">
        <v>391</v>
      </c>
      <c r="B681" s="5" t="str">
        <f t="shared" si="2"/>
        <v>/ldqc/jclb/pbb/zmflq/lcgv/rfzrwc/wqmdw/</v>
      </c>
      <c r="C681" s="6" t="str">
        <f t="shared" si="3"/>
        <v>14435465</v>
      </c>
      <c r="D681" s="1" t="str">
        <f>IFERROR(__xludf.DUMMYFUNCTION("IF( ISBETWEEN(CODE(LEFT(A681,1)),CODE(""0""),CODE(""9"")), B681 &amp;A681,)"),"")</f>
        <v/>
      </c>
      <c r="E681" s="7">
        <f t="shared" si="1"/>
        <v>0</v>
      </c>
      <c r="F681" s="5"/>
      <c r="G681" s="5"/>
      <c r="H681" s="5">
        <f>IFERROR(__xludf.DUMMYFUNCTION("SUM(FILTER(E$2:E$1088,FIND(G681,D$2:D$1088)))"),4.2080344E7)</f>
        <v>42080344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" t="s">
        <v>8</v>
      </c>
      <c r="B682" s="5" t="str">
        <f t="shared" si="2"/>
        <v>/ldqc/jclb/pbb/zmflq/lcgv/rfzrwc/wqmdw/</v>
      </c>
      <c r="C682" s="6" t="str">
        <f t="shared" si="3"/>
        <v>14435465</v>
      </c>
      <c r="D682" s="1" t="str">
        <f>IFERROR(__xludf.DUMMYFUNCTION("IF( ISBETWEEN(CODE(LEFT(A682,1)),CODE(""0""),CODE(""9"")), B682 &amp;A682,)"),"")</f>
        <v/>
      </c>
      <c r="E682" s="7">
        <f t="shared" si="1"/>
        <v>0</v>
      </c>
      <c r="F682" s="5"/>
      <c r="G682" s="5"/>
      <c r="H682" s="5">
        <f>IFERROR(__xludf.DUMMYFUNCTION("SUM(FILTER(E$2:E$1088,FIND(G682,D$2:D$1088)))"),4.2080344E7)</f>
        <v>42080344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" t="s">
        <v>392</v>
      </c>
      <c r="B683" s="5" t="str">
        <f t="shared" si="2"/>
        <v>/ldqc/jclb/pbb/zmflq/lcgv/rfzrwc/wqmdw/</v>
      </c>
      <c r="C683" s="6" t="str">
        <f t="shared" si="3"/>
        <v>14435465</v>
      </c>
      <c r="D683" s="1" t="str">
        <f>IFERROR(__xludf.DUMMYFUNCTION("IF( ISBETWEEN(CODE(LEFT(A683,1)),CODE(""0""),CODE(""9"")), B683 &amp;A683,)"),"")</f>
        <v/>
      </c>
      <c r="E683" s="7">
        <f t="shared" si="1"/>
        <v>0</v>
      </c>
      <c r="F683" s="5"/>
      <c r="G683" s="5"/>
      <c r="H683" s="5">
        <f>IFERROR(__xludf.DUMMYFUNCTION("SUM(FILTER(E$2:E$1088,FIND(G683,D$2:D$1088)))"),4.2080344E7)</f>
        <v>42080344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" t="s">
        <v>393</v>
      </c>
      <c r="B684" s="5" t="str">
        <f t="shared" si="2"/>
        <v>/ldqc/jclb/pbb/zmflq/lcgv/rfzrwc/wqmdw/zmrdf/</v>
      </c>
      <c r="C684" s="6" t="str">
        <f t="shared" si="3"/>
        <v>144354655</v>
      </c>
      <c r="D684" s="1" t="str">
        <f>IFERROR(__xludf.DUMMYFUNCTION("IF( ISBETWEEN(CODE(LEFT(A684,1)),CODE(""0""),CODE(""9"")), B684 &amp;A684,)"),"")</f>
        <v/>
      </c>
      <c r="E684" s="7">
        <f t="shared" si="1"/>
        <v>0</v>
      </c>
      <c r="F684" s="5"/>
      <c r="G684" s="5"/>
      <c r="H684" s="5">
        <f>IFERROR(__xludf.DUMMYFUNCTION("SUM(FILTER(E$2:E$1088,FIND(G684,D$2:D$1088)))"),4.2080344E7)</f>
        <v>42080344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" t="s">
        <v>8</v>
      </c>
      <c r="B685" s="5" t="str">
        <f t="shared" si="2"/>
        <v>/ldqc/jclb/pbb/zmflq/lcgv/rfzrwc/wqmdw/zmrdf/</v>
      </c>
      <c r="C685" s="6" t="str">
        <f t="shared" si="3"/>
        <v>144354655</v>
      </c>
      <c r="D685" s="1" t="str">
        <f>IFERROR(__xludf.DUMMYFUNCTION("IF( ISBETWEEN(CODE(LEFT(A685,1)),CODE(""0""),CODE(""9"")), B685 &amp;A685,)"),"")</f>
        <v/>
      </c>
      <c r="E685" s="7">
        <f t="shared" si="1"/>
        <v>0</v>
      </c>
      <c r="F685" s="5"/>
      <c r="G685" s="5"/>
      <c r="H685" s="5">
        <f>IFERROR(__xludf.DUMMYFUNCTION("SUM(FILTER(E$2:E$1088,FIND(G685,D$2:D$1088)))"),4.2080344E7)</f>
        <v>42080344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" t="s">
        <v>394</v>
      </c>
      <c r="B686" s="5" t="str">
        <f t="shared" si="2"/>
        <v>/ldqc/jclb/pbb/zmflq/lcgv/rfzrwc/wqmdw/zmrdf/</v>
      </c>
      <c r="C686" s="6" t="str">
        <f t="shared" si="3"/>
        <v>144354655</v>
      </c>
      <c r="D686" s="1" t="str">
        <f>IFERROR(__xludf.DUMMYFUNCTION("IF( ISBETWEEN(CODE(LEFT(A686,1)),CODE(""0""),CODE(""9"")), B686 &amp;A686,)"),"")</f>
        <v/>
      </c>
      <c r="E686" s="7">
        <f t="shared" si="1"/>
        <v>0</v>
      </c>
      <c r="F686" s="5"/>
      <c r="G686" s="5"/>
      <c r="H686" s="5">
        <f>IFERROR(__xludf.DUMMYFUNCTION("SUM(FILTER(E$2:E$1088,FIND(G686,D$2:D$1088)))"),4.2080344E7)</f>
        <v>42080344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" t="s">
        <v>395</v>
      </c>
      <c r="B687" s="5" t="str">
        <f t="shared" si="2"/>
        <v>/ldqc/jclb/pbb/zmflq/lcgv/rfzrwc/wqmdw/zmrdf/qqgw/</v>
      </c>
      <c r="C687" s="6" t="str">
        <f t="shared" si="3"/>
        <v>1443546554</v>
      </c>
      <c r="D687" s="1" t="str">
        <f>IFERROR(__xludf.DUMMYFUNCTION("IF( ISBETWEEN(CODE(LEFT(A687,1)),CODE(""0""),CODE(""9"")), B687 &amp;A687,)"),"")</f>
        <v/>
      </c>
      <c r="E687" s="7">
        <f t="shared" si="1"/>
        <v>0</v>
      </c>
      <c r="F687" s="5"/>
      <c r="G687" s="5"/>
      <c r="H687" s="5">
        <f>IFERROR(__xludf.DUMMYFUNCTION("SUM(FILTER(E$2:E$1088,FIND(G687,D$2:D$1088)))"),4.2080344E7)</f>
        <v>42080344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" t="s">
        <v>8</v>
      </c>
      <c r="B688" s="5" t="str">
        <f t="shared" si="2"/>
        <v>/ldqc/jclb/pbb/zmflq/lcgv/rfzrwc/wqmdw/zmrdf/qqgw/</v>
      </c>
      <c r="C688" s="6" t="str">
        <f t="shared" si="3"/>
        <v>1443546554</v>
      </c>
      <c r="D688" s="1" t="str">
        <f>IFERROR(__xludf.DUMMYFUNCTION("IF( ISBETWEEN(CODE(LEFT(A688,1)),CODE(""0""),CODE(""9"")), B688 &amp;A688,)"),"")</f>
        <v/>
      </c>
      <c r="E688" s="7">
        <f t="shared" si="1"/>
        <v>0</v>
      </c>
      <c r="F688" s="5"/>
      <c r="G688" s="5"/>
      <c r="H688" s="5">
        <f>IFERROR(__xludf.DUMMYFUNCTION("SUM(FILTER(E$2:E$1088,FIND(G688,D$2:D$1088)))"),4.2080344E7)</f>
        <v>42080344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" t="s">
        <v>396</v>
      </c>
      <c r="B689" s="5" t="str">
        <f t="shared" si="2"/>
        <v>/ldqc/jclb/pbb/zmflq/lcgv/rfzrwc/wqmdw/zmrdf/qqgw/</v>
      </c>
      <c r="C689" s="6" t="str">
        <f t="shared" si="3"/>
        <v>1443546554</v>
      </c>
      <c r="D689" s="1" t="str">
        <f>IFERROR(__xludf.DUMMYFUNCTION("IF( ISBETWEEN(CODE(LEFT(A689,1)),CODE(""0""),CODE(""9"")), B689 &amp;A689,)"),"/ldqc/jclb/pbb/zmflq/lcgv/rfzrwc/wqmdw/zmrdf/qqgw/58554 gqpqvplc.zvr")</f>
        <v>/ldqc/jclb/pbb/zmflq/lcgv/rfzrwc/wqmdw/zmrdf/qqgw/58554 gqpqvplc.zvr</v>
      </c>
      <c r="E689" s="7">
        <f t="shared" si="1"/>
        <v>58554</v>
      </c>
      <c r="F689" s="5"/>
      <c r="G689" s="5"/>
      <c r="H689" s="5">
        <f>IFERROR(__xludf.DUMMYFUNCTION("SUM(FILTER(E$2:E$1088,FIND(G689,D$2:D$1088)))"),4.2080344E7)</f>
        <v>42080344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" t="s">
        <v>18</v>
      </c>
      <c r="B690" s="5" t="str">
        <f t="shared" si="2"/>
        <v>/ldqc/jclb/pbb/zmflq/lcgv/rfzrwc/wqmdw/zmrdf/</v>
      </c>
      <c r="C690" s="6" t="str">
        <f t="shared" si="3"/>
        <v>144354655</v>
      </c>
      <c r="D690" s="1" t="str">
        <f>IFERROR(__xludf.DUMMYFUNCTION("IF( ISBETWEEN(CODE(LEFT(A690,1)),CODE(""0""),CODE(""9"")), B690 &amp;A690,)"),"")</f>
        <v/>
      </c>
      <c r="E690" s="7">
        <f t="shared" si="1"/>
        <v>0</v>
      </c>
      <c r="F690" s="5"/>
      <c r="G690" s="5"/>
      <c r="H690" s="5">
        <f>IFERROR(__xludf.DUMMYFUNCTION("SUM(FILTER(E$2:E$1088,FIND(G690,D$2:D$1088)))"),4.2080344E7)</f>
        <v>42080344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" t="s">
        <v>18</v>
      </c>
      <c r="B691" s="5" t="str">
        <f t="shared" si="2"/>
        <v>/ldqc/jclb/pbb/zmflq/lcgv/rfzrwc/wqmdw/</v>
      </c>
      <c r="C691" s="6" t="str">
        <f t="shared" si="3"/>
        <v>14435465</v>
      </c>
      <c r="D691" s="1" t="str">
        <f>IFERROR(__xludf.DUMMYFUNCTION("IF( ISBETWEEN(CODE(LEFT(A691,1)),CODE(""0""),CODE(""9"")), B691 &amp;A691,)"),"")</f>
        <v/>
      </c>
      <c r="E691" s="7">
        <f t="shared" si="1"/>
        <v>0</v>
      </c>
      <c r="F691" s="5"/>
      <c r="G691" s="5"/>
      <c r="H691" s="5">
        <f>IFERROR(__xludf.DUMMYFUNCTION("SUM(FILTER(E$2:E$1088,FIND(G691,D$2:D$1088)))"),4.2080344E7)</f>
        <v>42080344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" t="s">
        <v>18</v>
      </c>
      <c r="B692" s="5" t="str">
        <f t="shared" si="2"/>
        <v>/ldqc/jclb/pbb/zmflq/lcgv/rfzrwc/</v>
      </c>
      <c r="C692" s="6" t="str">
        <f t="shared" si="3"/>
        <v>1443546</v>
      </c>
      <c r="D692" s="1" t="str">
        <f>IFERROR(__xludf.DUMMYFUNCTION("IF( ISBETWEEN(CODE(LEFT(A692,1)),CODE(""0""),CODE(""9"")), B692 &amp;A692,)"),"")</f>
        <v/>
      </c>
      <c r="E692" s="7">
        <f t="shared" si="1"/>
        <v>0</v>
      </c>
      <c r="F692" s="5"/>
      <c r="G692" s="5"/>
      <c r="H692" s="5">
        <f>IFERROR(__xludf.DUMMYFUNCTION("SUM(FILTER(E$2:E$1088,FIND(G692,D$2:D$1088)))"),4.2080344E7)</f>
        <v>42080344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" t="s">
        <v>183</v>
      </c>
      <c r="B693" s="5" t="str">
        <f t="shared" si="2"/>
        <v>/ldqc/jclb/pbb/zmflq/lcgv/rfzrwc/zmflq/</v>
      </c>
      <c r="C693" s="6" t="str">
        <f t="shared" si="3"/>
        <v>14435465</v>
      </c>
      <c r="D693" s="1" t="str">
        <f>IFERROR(__xludf.DUMMYFUNCTION("IF( ISBETWEEN(CODE(LEFT(A693,1)),CODE(""0""),CODE(""9"")), B693 &amp;A693,)"),"")</f>
        <v/>
      </c>
      <c r="E693" s="7">
        <f t="shared" si="1"/>
        <v>0</v>
      </c>
      <c r="F693" s="5"/>
      <c r="G693" s="5"/>
      <c r="H693" s="5">
        <f>IFERROR(__xludf.DUMMYFUNCTION("SUM(FILTER(E$2:E$1088,FIND(G693,D$2:D$1088)))"),4.2080344E7)</f>
        <v>42080344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" t="s">
        <v>8</v>
      </c>
      <c r="B694" s="5" t="str">
        <f t="shared" si="2"/>
        <v>/ldqc/jclb/pbb/zmflq/lcgv/rfzrwc/zmflq/</v>
      </c>
      <c r="C694" s="6" t="str">
        <f t="shared" si="3"/>
        <v>14435465</v>
      </c>
      <c r="D694" s="1" t="str">
        <f>IFERROR(__xludf.DUMMYFUNCTION("IF( ISBETWEEN(CODE(LEFT(A694,1)),CODE(""0""),CODE(""9"")), B694 &amp;A694,)"),"")</f>
        <v/>
      </c>
      <c r="E694" s="7">
        <f t="shared" si="1"/>
        <v>0</v>
      </c>
      <c r="F694" s="5"/>
      <c r="G694" s="5"/>
      <c r="H694" s="5">
        <f>IFERROR(__xludf.DUMMYFUNCTION("SUM(FILTER(E$2:E$1088,FIND(G694,D$2:D$1088)))"),4.2080344E7)</f>
        <v>42080344</v>
      </c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" t="s">
        <v>397</v>
      </c>
      <c r="B695" s="5" t="str">
        <f t="shared" si="2"/>
        <v>/ldqc/jclb/pbb/zmflq/lcgv/rfzrwc/zmflq/</v>
      </c>
      <c r="C695" s="6" t="str">
        <f t="shared" si="3"/>
        <v>14435465</v>
      </c>
      <c r="D695" s="1" t="str">
        <f>IFERROR(__xludf.DUMMYFUNCTION("IF( ISBETWEEN(CODE(LEFT(A695,1)),CODE(""0""),CODE(""9"")), B695 &amp;A695,)"),"/ldqc/jclb/pbb/zmflq/lcgv/rfzrwc/zmflq/224544 mrzcdzd.gjt")</f>
        <v>/ldqc/jclb/pbb/zmflq/lcgv/rfzrwc/zmflq/224544 mrzcdzd.gjt</v>
      </c>
      <c r="E695" s="7">
        <f t="shared" si="1"/>
        <v>224544</v>
      </c>
      <c r="F695" s="5"/>
      <c r="G695" s="5"/>
      <c r="H695" s="5">
        <f>IFERROR(__xludf.DUMMYFUNCTION("SUM(FILTER(E$2:E$1088,FIND(G695,D$2:D$1088)))"),4.2080344E7)</f>
        <v>42080344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" t="s">
        <v>398</v>
      </c>
      <c r="B696" s="5" t="str">
        <f t="shared" si="2"/>
        <v>/ldqc/jclb/pbb/zmflq/lcgv/rfzrwc/zmflq/</v>
      </c>
      <c r="C696" s="6" t="str">
        <f t="shared" si="3"/>
        <v>14435465</v>
      </c>
      <c r="D696" s="1" t="str">
        <f>IFERROR(__xludf.DUMMYFUNCTION("IF( ISBETWEEN(CODE(LEFT(A696,1)),CODE(""0""),CODE(""9"")), B696 &amp;A696,)"),"/ldqc/jclb/pbb/zmflq/lcgv/rfzrwc/zmflq/254976 pzqgf.cjd")</f>
        <v>/ldqc/jclb/pbb/zmflq/lcgv/rfzrwc/zmflq/254976 pzqgf.cjd</v>
      </c>
      <c r="E696" s="7">
        <f t="shared" si="1"/>
        <v>254976</v>
      </c>
      <c r="F696" s="5"/>
      <c r="G696" s="5"/>
      <c r="H696" s="5">
        <f>IFERROR(__xludf.DUMMYFUNCTION("SUM(FILTER(E$2:E$1088,FIND(G696,D$2:D$1088)))"),4.2080344E7)</f>
        <v>42080344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" t="s">
        <v>18</v>
      </c>
      <c r="B697" s="5" t="str">
        <f t="shared" si="2"/>
        <v>/ldqc/jclb/pbb/zmflq/lcgv/rfzrwc/</v>
      </c>
      <c r="C697" s="6" t="str">
        <f t="shared" si="3"/>
        <v>1443546</v>
      </c>
      <c r="D697" s="1" t="str">
        <f>IFERROR(__xludf.DUMMYFUNCTION("IF( ISBETWEEN(CODE(LEFT(A697,1)),CODE(""0""),CODE(""9"")), B697 &amp;A697,)"),"")</f>
        <v/>
      </c>
      <c r="E697" s="7">
        <f t="shared" si="1"/>
        <v>0</v>
      </c>
      <c r="F697" s="5"/>
      <c r="G697" s="5"/>
      <c r="H697" s="5">
        <f>IFERROR(__xludf.DUMMYFUNCTION("SUM(FILTER(E$2:E$1088,FIND(G697,D$2:D$1088)))"),4.2080344E7)</f>
        <v>42080344</v>
      </c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" t="s">
        <v>18</v>
      </c>
      <c r="B698" s="5" t="str">
        <f t="shared" si="2"/>
        <v>/ldqc/jclb/pbb/zmflq/lcgv/</v>
      </c>
      <c r="C698" s="6" t="str">
        <f t="shared" si="3"/>
        <v>144354</v>
      </c>
      <c r="D698" s="1" t="str">
        <f>IFERROR(__xludf.DUMMYFUNCTION("IF( ISBETWEEN(CODE(LEFT(A698,1)),CODE(""0""),CODE(""9"")), B698 &amp;A698,)"),"")</f>
        <v/>
      </c>
      <c r="E698" s="7">
        <f t="shared" si="1"/>
        <v>0</v>
      </c>
      <c r="F698" s="5"/>
      <c r="G698" s="5"/>
      <c r="H698" s="5">
        <f>IFERROR(__xludf.DUMMYFUNCTION("SUM(FILTER(E$2:E$1088,FIND(G698,D$2:D$1088)))"),4.2080344E7)</f>
        <v>42080344</v>
      </c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" t="s">
        <v>399</v>
      </c>
      <c r="B699" s="5" t="str">
        <f t="shared" si="2"/>
        <v>/ldqc/jclb/pbb/zmflq/lcgv/rnrmhfz/</v>
      </c>
      <c r="C699" s="6" t="str">
        <f t="shared" si="3"/>
        <v>1443547</v>
      </c>
      <c r="D699" s="1" t="str">
        <f>IFERROR(__xludf.DUMMYFUNCTION("IF( ISBETWEEN(CODE(LEFT(A699,1)),CODE(""0""),CODE(""9"")), B699 &amp;A699,)"),"")</f>
        <v/>
      </c>
      <c r="E699" s="7">
        <f t="shared" si="1"/>
        <v>0</v>
      </c>
      <c r="F699" s="5"/>
      <c r="G699" s="5"/>
      <c r="H699" s="5">
        <f>IFERROR(__xludf.DUMMYFUNCTION("SUM(FILTER(E$2:E$1088,FIND(G699,D$2:D$1088)))"),4.2080344E7)</f>
        <v>42080344</v>
      </c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" t="s">
        <v>8</v>
      </c>
      <c r="B700" s="5" t="str">
        <f t="shared" si="2"/>
        <v>/ldqc/jclb/pbb/zmflq/lcgv/rnrmhfz/</v>
      </c>
      <c r="C700" s="6" t="str">
        <f t="shared" si="3"/>
        <v>1443547</v>
      </c>
      <c r="D700" s="1" t="str">
        <f>IFERROR(__xludf.DUMMYFUNCTION("IF( ISBETWEEN(CODE(LEFT(A700,1)),CODE(""0""),CODE(""9"")), B700 &amp;A700,)"),"")</f>
        <v/>
      </c>
      <c r="E700" s="7">
        <f t="shared" si="1"/>
        <v>0</v>
      </c>
      <c r="F700" s="5"/>
      <c r="G700" s="5"/>
      <c r="H700" s="5">
        <f>IFERROR(__xludf.DUMMYFUNCTION("SUM(FILTER(E$2:E$1088,FIND(G700,D$2:D$1088)))"),4.2080344E7)</f>
        <v>42080344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" t="s">
        <v>400</v>
      </c>
      <c r="B701" s="5" t="str">
        <f t="shared" si="2"/>
        <v>/ldqc/jclb/pbb/zmflq/lcgv/rnrmhfz/</v>
      </c>
      <c r="C701" s="6" t="str">
        <f t="shared" si="3"/>
        <v>1443547</v>
      </c>
      <c r="D701" s="1" t="str">
        <f>IFERROR(__xludf.DUMMYFUNCTION("IF( ISBETWEEN(CODE(LEFT(A701,1)),CODE(""0""),CODE(""9"")), B701 &amp;A701,)"),"/ldqc/jclb/pbb/zmflq/lcgv/rnrmhfz/19759 lcgv.stz")</f>
        <v>/ldqc/jclb/pbb/zmflq/lcgv/rnrmhfz/19759 lcgv.stz</v>
      </c>
      <c r="E701" s="7">
        <f t="shared" si="1"/>
        <v>19759</v>
      </c>
      <c r="F701" s="5"/>
      <c r="G701" s="5"/>
      <c r="H701" s="5">
        <f>IFERROR(__xludf.DUMMYFUNCTION("SUM(FILTER(E$2:E$1088,FIND(G701,D$2:D$1088)))"),4.2080344E7)</f>
        <v>42080344</v>
      </c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" t="s">
        <v>18</v>
      </c>
      <c r="B702" s="5" t="str">
        <f t="shared" si="2"/>
        <v>/ldqc/jclb/pbb/zmflq/lcgv/</v>
      </c>
      <c r="C702" s="6" t="str">
        <f t="shared" si="3"/>
        <v>144354</v>
      </c>
      <c r="D702" s="1" t="str">
        <f>IFERROR(__xludf.DUMMYFUNCTION("IF( ISBETWEEN(CODE(LEFT(A702,1)),CODE(""0""),CODE(""9"")), B702 &amp;A702,)"),"")</f>
        <v/>
      </c>
      <c r="E702" s="7">
        <f t="shared" si="1"/>
        <v>0</v>
      </c>
      <c r="F702" s="5"/>
      <c r="G702" s="5"/>
      <c r="H702" s="5">
        <f>IFERROR(__xludf.DUMMYFUNCTION("SUM(FILTER(E$2:E$1088,FIND(G702,D$2:D$1088)))"),4.2080344E7)</f>
        <v>42080344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" t="s">
        <v>183</v>
      </c>
      <c r="B703" s="5" t="str">
        <f t="shared" si="2"/>
        <v>/ldqc/jclb/pbb/zmflq/lcgv/zmflq/</v>
      </c>
      <c r="C703" s="6" t="str">
        <f t="shared" si="3"/>
        <v>1443545</v>
      </c>
      <c r="D703" s="1" t="str">
        <f>IFERROR(__xludf.DUMMYFUNCTION("IF( ISBETWEEN(CODE(LEFT(A703,1)),CODE(""0""),CODE(""9"")), B703 &amp;A703,)"),"")</f>
        <v/>
      </c>
      <c r="E703" s="7">
        <f t="shared" si="1"/>
        <v>0</v>
      </c>
      <c r="F703" s="5"/>
      <c r="G703" s="5"/>
      <c r="H703" s="5">
        <f>IFERROR(__xludf.DUMMYFUNCTION("SUM(FILTER(E$2:E$1088,FIND(G703,D$2:D$1088)))"),4.2080344E7)</f>
        <v>42080344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" t="s">
        <v>8</v>
      </c>
      <c r="B704" s="5" t="str">
        <f t="shared" si="2"/>
        <v>/ldqc/jclb/pbb/zmflq/lcgv/zmflq/</v>
      </c>
      <c r="C704" s="6" t="str">
        <f t="shared" si="3"/>
        <v>1443545</v>
      </c>
      <c r="D704" s="1" t="str">
        <f>IFERROR(__xludf.DUMMYFUNCTION("IF( ISBETWEEN(CODE(LEFT(A704,1)),CODE(""0""),CODE(""9"")), B704 &amp;A704,)"),"")</f>
        <v/>
      </c>
      <c r="E704" s="7">
        <f t="shared" si="1"/>
        <v>0</v>
      </c>
      <c r="F704" s="5"/>
      <c r="G704" s="5"/>
      <c r="H704" s="5">
        <f>IFERROR(__xludf.DUMMYFUNCTION("SUM(FILTER(E$2:E$1088,FIND(G704,D$2:D$1088)))"),4.2080344E7)</f>
        <v>42080344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" t="s">
        <v>401</v>
      </c>
      <c r="B705" s="5" t="str">
        <f t="shared" si="2"/>
        <v>/ldqc/jclb/pbb/zmflq/lcgv/zmflq/</v>
      </c>
      <c r="C705" s="6" t="str">
        <f t="shared" si="3"/>
        <v>1443545</v>
      </c>
      <c r="D705" s="1" t="str">
        <f>IFERROR(__xludf.DUMMYFUNCTION("IF( ISBETWEEN(CODE(LEFT(A705,1)),CODE(""0""),CODE(""9"")), B705 &amp;A705,)"),"/ldqc/jclb/pbb/zmflq/lcgv/zmflq/22390 nftzlqg.qmp")</f>
        <v>/ldqc/jclb/pbb/zmflq/lcgv/zmflq/22390 nftzlqg.qmp</v>
      </c>
      <c r="E705" s="7">
        <f t="shared" si="1"/>
        <v>22390</v>
      </c>
      <c r="F705" s="5"/>
      <c r="G705" s="5"/>
      <c r="H705" s="5">
        <f>IFERROR(__xludf.DUMMYFUNCTION("SUM(FILTER(E$2:E$1088,FIND(G705,D$2:D$1088)))"),4.2080344E7)</f>
        <v>42080344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" t="s">
        <v>402</v>
      </c>
      <c r="B706" s="5" t="str">
        <f t="shared" si="2"/>
        <v>/ldqc/jclb/pbb/zmflq/lcgv/zmflq/</v>
      </c>
      <c r="C706" s="6" t="str">
        <f t="shared" si="3"/>
        <v>1443545</v>
      </c>
      <c r="D706" s="1" t="str">
        <f>IFERROR(__xludf.DUMMYFUNCTION("IF( ISBETWEEN(CODE(LEFT(A706,1)),CODE(""0""),CODE(""9"")), B706 &amp;A706,)"),"/ldqc/jclb/pbb/zmflq/lcgv/zmflq/80148 wqdlv")</f>
        <v>/ldqc/jclb/pbb/zmflq/lcgv/zmflq/80148 wqdlv</v>
      </c>
      <c r="E706" s="7">
        <f t="shared" si="1"/>
        <v>80148</v>
      </c>
      <c r="F706" s="5"/>
      <c r="G706" s="5"/>
      <c r="H706" s="5">
        <f>IFERROR(__xludf.DUMMYFUNCTION("SUM(FILTER(E$2:E$1088,FIND(G706,D$2:D$1088)))"),4.2080344E7)</f>
        <v>42080344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" t="s">
        <v>18</v>
      </c>
      <c r="B707" s="5" t="str">
        <f t="shared" si="2"/>
        <v>/ldqc/jclb/pbb/zmflq/lcgv/</v>
      </c>
      <c r="C707" s="6" t="str">
        <f t="shared" si="3"/>
        <v>144354</v>
      </c>
      <c r="D707" s="1" t="str">
        <f>IFERROR(__xludf.DUMMYFUNCTION("IF( ISBETWEEN(CODE(LEFT(A707,1)),CODE(""0""),CODE(""9"")), B707 &amp;A707,)"),"")</f>
        <v/>
      </c>
      <c r="E707" s="7">
        <f t="shared" si="1"/>
        <v>0</v>
      </c>
      <c r="F707" s="5"/>
      <c r="G707" s="5"/>
      <c r="H707" s="5">
        <f>IFERROR(__xludf.DUMMYFUNCTION("SUM(FILTER(E$2:E$1088,FIND(G707,D$2:D$1088)))"),4.2080344E7)</f>
        <v>42080344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" t="s">
        <v>18</v>
      </c>
      <c r="B708" s="5" t="str">
        <f t="shared" si="2"/>
        <v>/ldqc/jclb/pbb/zmflq/</v>
      </c>
      <c r="C708" s="6" t="str">
        <f t="shared" si="3"/>
        <v>14435</v>
      </c>
      <c r="D708" s="1" t="str">
        <f>IFERROR(__xludf.DUMMYFUNCTION("IF( ISBETWEEN(CODE(LEFT(A708,1)),CODE(""0""),CODE(""9"")), B708 &amp;A708,)"),"")</f>
        <v/>
      </c>
      <c r="E708" s="7">
        <f t="shared" si="1"/>
        <v>0</v>
      </c>
      <c r="F708" s="5"/>
      <c r="G708" s="5"/>
      <c r="H708" s="5">
        <f>IFERROR(__xludf.DUMMYFUNCTION("SUM(FILTER(E$2:E$1088,FIND(G708,D$2:D$1088)))"),4.2080344E7)</f>
        <v>42080344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" t="s">
        <v>403</v>
      </c>
      <c r="B709" s="5" t="str">
        <f t="shared" si="2"/>
        <v>/ldqc/jclb/pbb/zmflq/mpmcghz/</v>
      </c>
      <c r="C709" s="6" t="str">
        <f t="shared" si="3"/>
        <v>144357</v>
      </c>
      <c r="D709" s="1" t="str">
        <f>IFERROR(__xludf.DUMMYFUNCTION("IF( ISBETWEEN(CODE(LEFT(A709,1)),CODE(""0""),CODE(""9"")), B709 &amp;A709,)"),"")</f>
        <v/>
      </c>
      <c r="E709" s="7">
        <f t="shared" si="1"/>
        <v>0</v>
      </c>
      <c r="F709" s="5"/>
      <c r="G709" s="5"/>
      <c r="H709" s="5">
        <f>IFERROR(__xludf.DUMMYFUNCTION("SUM(FILTER(E$2:E$1088,FIND(G709,D$2:D$1088)))"),4.2080344E7)</f>
        <v>42080344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" t="s">
        <v>8</v>
      </c>
      <c r="B710" s="5" t="str">
        <f t="shared" si="2"/>
        <v>/ldqc/jclb/pbb/zmflq/mpmcghz/</v>
      </c>
      <c r="C710" s="6" t="str">
        <f t="shared" si="3"/>
        <v>144357</v>
      </c>
      <c r="D710" s="1" t="str">
        <f>IFERROR(__xludf.DUMMYFUNCTION("IF( ISBETWEEN(CODE(LEFT(A710,1)),CODE(""0""),CODE(""9"")), B710 &amp;A710,)"),"")</f>
        <v/>
      </c>
      <c r="E710" s="7">
        <f t="shared" si="1"/>
        <v>0</v>
      </c>
      <c r="F710" s="5"/>
      <c r="G710" s="5"/>
      <c r="H710" s="5">
        <f>IFERROR(__xludf.DUMMYFUNCTION("SUM(FILTER(E$2:E$1088,FIND(G710,D$2:D$1088)))"),4.2080344E7)</f>
        <v>42080344</v>
      </c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" t="s">
        <v>404</v>
      </c>
      <c r="B711" s="5" t="str">
        <f t="shared" si="2"/>
        <v>/ldqc/jclb/pbb/zmflq/mpmcghz/</v>
      </c>
      <c r="C711" s="6" t="str">
        <f t="shared" si="3"/>
        <v>144357</v>
      </c>
      <c r="D711" s="1" t="str">
        <f>IFERROR(__xludf.DUMMYFUNCTION("IF( ISBETWEEN(CODE(LEFT(A711,1)),CODE(""0""),CODE(""9"")), B711 &amp;A711,)"),"/ldqc/jclb/pbb/zmflq/mpmcghz/169324 mrqgpv.gsm")</f>
        <v>/ldqc/jclb/pbb/zmflq/mpmcghz/169324 mrqgpv.gsm</v>
      </c>
      <c r="E711" s="7">
        <f t="shared" si="1"/>
        <v>169324</v>
      </c>
      <c r="F711" s="5"/>
      <c r="G711" s="5"/>
      <c r="H711" s="5">
        <f>IFERROR(__xludf.DUMMYFUNCTION("SUM(FILTER(E$2:E$1088,FIND(G711,D$2:D$1088)))"),4.2080344E7)</f>
        <v>42080344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" t="s">
        <v>405</v>
      </c>
      <c r="B712" s="5" t="str">
        <f t="shared" si="2"/>
        <v>/ldqc/jclb/pbb/zmflq/mpmcghz/</v>
      </c>
      <c r="C712" s="6" t="str">
        <f t="shared" si="3"/>
        <v>144357</v>
      </c>
      <c r="D712" s="1" t="str">
        <f>IFERROR(__xludf.DUMMYFUNCTION("IF( ISBETWEEN(CODE(LEFT(A712,1)),CODE(""0""),CODE(""9"")), B712 &amp;A712,)"),"/ldqc/jclb/pbb/zmflq/mpmcghz/65924 wdzw.drg")</f>
        <v>/ldqc/jclb/pbb/zmflq/mpmcghz/65924 wdzw.drg</v>
      </c>
      <c r="E712" s="7">
        <f t="shared" si="1"/>
        <v>65924</v>
      </c>
      <c r="F712" s="5"/>
      <c r="G712" s="5"/>
      <c r="H712" s="5">
        <f>IFERROR(__xludf.DUMMYFUNCTION("SUM(FILTER(E$2:E$1088,FIND(G712,D$2:D$1088)))"),4.2080344E7)</f>
        <v>42080344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" t="s">
        <v>18</v>
      </c>
      <c r="B713" s="5" t="str">
        <f t="shared" si="2"/>
        <v>/ldqc/jclb/pbb/zmflq/</v>
      </c>
      <c r="C713" s="6" t="str">
        <f t="shared" si="3"/>
        <v>14435</v>
      </c>
      <c r="D713" s="1" t="str">
        <f>IFERROR(__xludf.DUMMYFUNCTION("IF( ISBETWEEN(CODE(LEFT(A713,1)),CODE(""0""),CODE(""9"")), B713 &amp;A713,)"),"")</f>
        <v/>
      </c>
      <c r="E713" s="7">
        <f t="shared" si="1"/>
        <v>0</v>
      </c>
      <c r="F713" s="5"/>
      <c r="G713" s="5"/>
      <c r="H713" s="5">
        <f>IFERROR(__xludf.DUMMYFUNCTION("SUM(FILTER(E$2:E$1088,FIND(G713,D$2:D$1088)))"),4.2080344E7)</f>
        <v>42080344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" t="s">
        <v>406</v>
      </c>
      <c r="B714" s="5" t="str">
        <f t="shared" si="2"/>
        <v>/ldqc/jclb/pbb/zmflq/nbbv/</v>
      </c>
      <c r="C714" s="6" t="str">
        <f t="shared" si="3"/>
        <v>144354</v>
      </c>
      <c r="D714" s="1" t="str">
        <f>IFERROR(__xludf.DUMMYFUNCTION("IF( ISBETWEEN(CODE(LEFT(A714,1)),CODE(""0""),CODE(""9"")), B714 &amp;A714,)"),"")</f>
        <v/>
      </c>
      <c r="E714" s="7">
        <f t="shared" si="1"/>
        <v>0</v>
      </c>
      <c r="F714" s="5"/>
      <c r="G714" s="5"/>
      <c r="H714" s="5">
        <f>IFERROR(__xludf.DUMMYFUNCTION("SUM(FILTER(E$2:E$1088,FIND(G714,D$2:D$1088)))"),4.2080344E7)</f>
        <v>42080344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" t="s">
        <v>8</v>
      </c>
      <c r="B715" s="5" t="str">
        <f t="shared" si="2"/>
        <v>/ldqc/jclb/pbb/zmflq/nbbv/</v>
      </c>
      <c r="C715" s="6" t="str">
        <f t="shared" si="3"/>
        <v>144354</v>
      </c>
      <c r="D715" s="1" t="str">
        <f>IFERROR(__xludf.DUMMYFUNCTION("IF( ISBETWEEN(CODE(LEFT(A715,1)),CODE(""0""),CODE(""9"")), B715 &amp;A715,)"),"")</f>
        <v/>
      </c>
      <c r="E715" s="7">
        <f t="shared" si="1"/>
        <v>0</v>
      </c>
      <c r="F715" s="5"/>
      <c r="G715" s="5"/>
      <c r="H715" s="5">
        <f>IFERROR(__xludf.DUMMYFUNCTION("SUM(FILTER(E$2:E$1088,FIND(G715,D$2:D$1088)))"),4.2080344E7)</f>
        <v>42080344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" t="s">
        <v>407</v>
      </c>
      <c r="B716" s="5" t="str">
        <f t="shared" si="2"/>
        <v>/ldqc/jclb/pbb/zmflq/nbbv/</v>
      </c>
      <c r="C716" s="6" t="str">
        <f t="shared" si="3"/>
        <v>144354</v>
      </c>
      <c r="D716" s="1" t="str">
        <f>IFERROR(__xludf.DUMMYFUNCTION("IF( ISBETWEEN(CODE(LEFT(A716,1)),CODE(""0""),CODE(""9"")), B716 &amp;A716,)"),"/ldqc/jclb/pbb/zmflq/nbbv/115297 bqcrc.prw")</f>
        <v>/ldqc/jclb/pbb/zmflq/nbbv/115297 bqcrc.prw</v>
      </c>
      <c r="E716" s="7">
        <f t="shared" si="1"/>
        <v>115297</v>
      </c>
      <c r="F716" s="5"/>
      <c r="G716" s="5"/>
      <c r="H716" s="5">
        <f>IFERROR(__xludf.DUMMYFUNCTION("SUM(FILTER(E$2:E$1088,FIND(G716,D$2:D$1088)))"),4.2080344E7)</f>
        <v>42080344</v>
      </c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" t="s">
        <v>408</v>
      </c>
      <c r="B717" s="5" t="str">
        <f t="shared" si="2"/>
        <v>/ldqc/jclb/pbb/zmflq/nbbv/</v>
      </c>
      <c r="C717" s="6" t="str">
        <f t="shared" si="3"/>
        <v>144354</v>
      </c>
      <c r="D717" s="1" t="str">
        <f>IFERROR(__xludf.DUMMYFUNCTION("IF( ISBETWEEN(CODE(LEFT(A717,1)),CODE(""0""),CODE(""9"")), B717 &amp;A717,)"),"/ldqc/jclb/pbb/zmflq/nbbv/58148 pvzv.qwf")</f>
        <v>/ldqc/jclb/pbb/zmflq/nbbv/58148 pvzv.qwf</v>
      </c>
      <c r="E717" s="7">
        <f t="shared" si="1"/>
        <v>58148</v>
      </c>
      <c r="F717" s="5"/>
      <c r="G717" s="5"/>
      <c r="H717" s="5">
        <f>IFERROR(__xludf.DUMMYFUNCTION("SUM(FILTER(E$2:E$1088,FIND(G717,D$2:D$1088)))"),4.2080344E7)</f>
        <v>42080344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" t="s">
        <v>61</v>
      </c>
      <c r="B718" s="5" t="str">
        <f t="shared" si="2"/>
        <v>/ldqc/jclb/pbb/zmflq/nbbv/</v>
      </c>
      <c r="C718" s="6" t="str">
        <f t="shared" si="3"/>
        <v>144354</v>
      </c>
      <c r="D718" s="1" t="str">
        <f>IFERROR(__xludf.DUMMYFUNCTION("IF( ISBETWEEN(CODE(LEFT(A718,1)),CODE(""0""),CODE(""9"")), B718 &amp;A718,)"),"")</f>
        <v/>
      </c>
      <c r="E718" s="7">
        <f t="shared" si="1"/>
        <v>0</v>
      </c>
      <c r="F718" s="5"/>
      <c r="G718" s="5"/>
      <c r="H718" s="5">
        <f>IFERROR(__xludf.DUMMYFUNCTION("SUM(FILTER(E$2:E$1088,FIND(G718,D$2:D$1088)))"),4.2080344E7)</f>
        <v>42080344</v>
      </c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" t="s">
        <v>62</v>
      </c>
      <c r="B719" s="5" t="str">
        <f t="shared" si="2"/>
        <v>/ldqc/jclb/pbb/zmflq/nbbv/wqdlv/</v>
      </c>
      <c r="C719" s="6" t="str">
        <f t="shared" si="3"/>
        <v>1443545</v>
      </c>
      <c r="D719" s="1" t="str">
        <f>IFERROR(__xludf.DUMMYFUNCTION("IF( ISBETWEEN(CODE(LEFT(A719,1)),CODE(""0""),CODE(""9"")), B719 &amp;A719,)"),"")</f>
        <v/>
      </c>
      <c r="E719" s="7">
        <f t="shared" si="1"/>
        <v>0</v>
      </c>
      <c r="F719" s="5"/>
      <c r="G719" s="5"/>
      <c r="H719" s="5">
        <f>IFERROR(__xludf.DUMMYFUNCTION("SUM(FILTER(E$2:E$1088,FIND(G719,D$2:D$1088)))"),4.2080344E7)</f>
        <v>42080344</v>
      </c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" t="s">
        <v>8</v>
      </c>
      <c r="B720" s="5" t="str">
        <f t="shared" si="2"/>
        <v>/ldqc/jclb/pbb/zmflq/nbbv/wqdlv/</v>
      </c>
      <c r="C720" s="6" t="str">
        <f t="shared" si="3"/>
        <v>1443545</v>
      </c>
      <c r="D720" s="1" t="str">
        <f>IFERROR(__xludf.DUMMYFUNCTION("IF( ISBETWEEN(CODE(LEFT(A720,1)),CODE(""0""),CODE(""9"")), B720 &amp;A720,)"),"")</f>
        <v/>
      </c>
      <c r="E720" s="7">
        <f t="shared" si="1"/>
        <v>0</v>
      </c>
      <c r="F720" s="5"/>
      <c r="G720" s="5"/>
      <c r="H720" s="5">
        <f>IFERROR(__xludf.DUMMYFUNCTION("SUM(FILTER(E$2:E$1088,FIND(G720,D$2:D$1088)))"),4.2080344E7)</f>
        <v>42080344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" t="s">
        <v>409</v>
      </c>
      <c r="B721" s="5" t="str">
        <f t="shared" si="2"/>
        <v>/ldqc/jclb/pbb/zmflq/nbbv/wqdlv/</v>
      </c>
      <c r="C721" s="6" t="str">
        <f t="shared" si="3"/>
        <v>1443545</v>
      </c>
      <c r="D721" s="1" t="str">
        <f>IFERROR(__xludf.DUMMYFUNCTION("IF( ISBETWEEN(CODE(LEFT(A721,1)),CODE(""0""),CODE(""9"")), B721 &amp;A721,)"),"/ldqc/jclb/pbb/zmflq/nbbv/wqdlv/145268 mrzcdzd.gjt")</f>
        <v>/ldqc/jclb/pbb/zmflq/nbbv/wqdlv/145268 mrzcdzd.gjt</v>
      </c>
      <c r="E721" s="7">
        <f t="shared" si="1"/>
        <v>145268</v>
      </c>
      <c r="F721" s="5"/>
      <c r="G721" s="5"/>
      <c r="H721" s="5">
        <f>IFERROR(__xludf.DUMMYFUNCTION("SUM(FILTER(E$2:E$1088,FIND(G721,D$2:D$1088)))"),4.2080344E7)</f>
        <v>42080344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" t="s">
        <v>410</v>
      </c>
      <c r="B722" s="5" t="str">
        <f t="shared" si="2"/>
        <v>/ldqc/jclb/pbb/zmflq/nbbv/wqdlv/</v>
      </c>
      <c r="C722" s="6" t="str">
        <f t="shared" si="3"/>
        <v>1443545</v>
      </c>
      <c r="D722" s="1" t="str">
        <f>IFERROR(__xludf.DUMMYFUNCTION("IF( ISBETWEEN(CODE(LEFT(A722,1)),CODE(""0""),CODE(""9"")), B722 &amp;A722,)"),"/ldqc/jclb/pbb/zmflq/nbbv/wqdlv/35745 nmbfwc.hgv")</f>
        <v>/ldqc/jclb/pbb/zmflq/nbbv/wqdlv/35745 nmbfwc.hgv</v>
      </c>
      <c r="E722" s="7">
        <f t="shared" si="1"/>
        <v>35745</v>
      </c>
      <c r="F722" s="5"/>
      <c r="G722" s="5"/>
      <c r="H722" s="5">
        <f>IFERROR(__xludf.DUMMYFUNCTION("SUM(FILTER(E$2:E$1088,FIND(G722,D$2:D$1088)))"),4.2080344E7)</f>
        <v>42080344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" t="s">
        <v>411</v>
      </c>
      <c r="B723" s="5" t="str">
        <f t="shared" si="2"/>
        <v>/ldqc/jclb/pbb/zmflq/nbbv/wqdlv/</v>
      </c>
      <c r="C723" s="6" t="str">
        <f t="shared" si="3"/>
        <v>1443545</v>
      </c>
      <c r="D723" s="1" t="str">
        <f>IFERROR(__xludf.DUMMYFUNCTION("IF( ISBETWEEN(CODE(LEFT(A723,1)),CODE(""0""),CODE(""9"")), B723 &amp;A723,)"),"/ldqc/jclb/pbb/zmflq/nbbv/wqdlv/112142 wqdlv")</f>
        <v>/ldqc/jclb/pbb/zmflq/nbbv/wqdlv/112142 wqdlv</v>
      </c>
      <c r="E723" s="7">
        <f t="shared" si="1"/>
        <v>112142</v>
      </c>
      <c r="F723" s="5"/>
      <c r="G723" s="5"/>
      <c r="H723" s="5">
        <f>IFERROR(__xludf.DUMMYFUNCTION("SUM(FILTER(E$2:E$1088,FIND(G723,D$2:D$1088)))"),4.2080344E7)</f>
        <v>42080344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" t="s">
        <v>18</v>
      </c>
      <c r="B724" s="5" t="str">
        <f t="shared" si="2"/>
        <v>/ldqc/jclb/pbb/zmflq/nbbv/</v>
      </c>
      <c r="C724" s="6" t="str">
        <f t="shared" si="3"/>
        <v>144354</v>
      </c>
      <c r="D724" s="1" t="str">
        <f>IFERROR(__xludf.DUMMYFUNCTION("IF( ISBETWEEN(CODE(LEFT(A724,1)),CODE(""0""),CODE(""9"")), B724 &amp;A724,)"),"")</f>
        <v/>
      </c>
      <c r="E724" s="7">
        <f t="shared" si="1"/>
        <v>0</v>
      </c>
      <c r="F724" s="5"/>
      <c r="G724" s="5"/>
      <c r="H724" s="5">
        <f>IFERROR(__xludf.DUMMYFUNCTION("SUM(FILTER(E$2:E$1088,FIND(G724,D$2:D$1088)))"),4.2080344E7)</f>
        <v>42080344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" t="s">
        <v>18</v>
      </c>
      <c r="B725" s="5" t="str">
        <f t="shared" si="2"/>
        <v>/ldqc/jclb/pbb/zmflq/</v>
      </c>
      <c r="C725" s="6" t="str">
        <f t="shared" si="3"/>
        <v>14435</v>
      </c>
      <c r="D725" s="1" t="str">
        <f>IFERROR(__xludf.DUMMYFUNCTION("IF( ISBETWEEN(CODE(LEFT(A725,1)),CODE(""0""),CODE(""9"")), B725 &amp;A725,)"),"")</f>
        <v/>
      </c>
      <c r="E725" s="7">
        <f t="shared" si="1"/>
        <v>0</v>
      </c>
      <c r="F725" s="5"/>
      <c r="G725" s="5"/>
      <c r="H725" s="5">
        <f>IFERROR(__xludf.DUMMYFUNCTION("SUM(FILTER(E$2:E$1088,FIND(G725,D$2:D$1088)))"),4.2080344E7)</f>
        <v>42080344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" t="s">
        <v>412</v>
      </c>
      <c r="B726" s="5" t="str">
        <f t="shared" si="2"/>
        <v>/ldqc/jclb/pbb/zmflq/qsnfzp/</v>
      </c>
      <c r="C726" s="6" t="str">
        <f t="shared" si="3"/>
        <v>144356</v>
      </c>
      <c r="D726" s="1" t="str">
        <f>IFERROR(__xludf.DUMMYFUNCTION("IF( ISBETWEEN(CODE(LEFT(A726,1)),CODE(""0""),CODE(""9"")), B726 &amp;A726,)"),"")</f>
        <v/>
      </c>
      <c r="E726" s="7">
        <f t="shared" si="1"/>
        <v>0</v>
      </c>
      <c r="F726" s="5"/>
      <c r="G726" s="5"/>
      <c r="H726" s="5">
        <f>IFERROR(__xludf.DUMMYFUNCTION("SUM(FILTER(E$2:E$1088,FIND(G726,D$2:D$1088)))"),4.2080344E7)</f>
        <v>42080344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" t="s">
        <v>8</v>
      </c>
      <c r="B727" s="5" t="str">
        <f t="shared" si="2"/>
        <v>/ldqc/jclb/pbb/zmflq/qsnfzp/</v>
      </c>
      <c r="C727" s="6" t="str">
        <f t="shared" si="3"/>
        <v>144356</v>
      </c>
      <c r="D727" s="1" t="str">
        <f>IFERROR(__xludf.DUMMYFUNCTION("IF( ISBETWEEN(CODE(LEFT(A727,1)),CODE(""0""),CODE(""9"")), B727 &amp;A727,)"),"")</f>
        <v/>
      </c>
      <c r="E727" s="7">
        <f t="shared" si="1"/>
        <v>0</v>
      </c>
      <c r="F727" s="5"/>
      <c r="G727" s="5"/>
      <c r="H727" s="5">
        <f>IFERROR(__xludf.DUMMYFUNCTION("SUM(FILTER(E$2:E$1088,FIND(G727,D$2:D$1088)))"),4.2080344E7)</f>
        <v>42080344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" t="s">
        <v>413</v>
      </c>
      <c r="B728" s="5" t="str">
        <f t="shared" si="2"/>
        <v>/ldqc/jclb/pbb/zmflq/qsnfzp/</v>
      </c>
      <c r="C728" s="6" t="str">
        <f t="shared" si="3"/>
        <v>144356</v>
      </c>
      <c r="D728" s="1" t="str">
        <f>IFERROR(__xludf.DUMMYFUNCTION("IF( ISBETWEEN(CODE(LEFT(A728,1)),CODE(""0""),CODE(""9"")), B728 &amp;A728,)"),"/ldqc/jclb/pbb/zmflq/qsnfzp/241308 nmbfwc.hmg")</f>
        <v>/ldqc/jclb/pbb/zmflq/qsnfzp/241308 nmbfwc.hmg</v>
      </c>
      <c r="E728" s="7">
        <f t="shared" si="1"/>
        <v>241308</v>
      </c>
      <c r="F728" s="5"/>
      <c r="G728" s="5"/>
      <c r="H728" s="5">
        <f>IFERROR(__xludf.DUMMYFUNCTION("SUM(FILTER(E$2:E$1088,FIND(G728,D$2:D$1088)))"),4.2080344E7)</f>
        <v>42080344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" t="s">
        <v>18</v>
      </c>
      <c r="B729" s="5" t="str">
        <f t="shared" si="2"/>
        <v>/ldqc/jclb/pbb/zmflq/</v>
      </c>
      <c r="C729" s="6" t="str">
        <f t="shared" si="3"/>
        <v>14435</v>
      </c>
      <c r="D729" s="1" t="str">
        <f>IFERROR(__xludf.DUMMYFUNCTION("IF( ISBETWEEN(CODE(LEFT(A729,1)),CODE(""0""),CODE(""9"")), B729 &amp;A729,)"),"")</f>
        <v/>
      </c>
      <c r="E729" s="7">
        <f t="shared" si="1"/>
        <v>0</v>
      </c>
      <c r="F729" s="5"/>
      <c r="G729" s="5"/>
      <c r="H729" s="5">
        <f>IFERROR(__xludf.DUMMYFUNCTION("SUM(FILTER(E$2:E$1088,FIND(G729,D$2:D$1088)))"),4.2080344E7)</f>
        <v>42080344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" t="s">
        <v>414</v>
      </c>
      <c r="B730" s="5" t="str">
        <f t="shared" si="2"/>
        <v>/ldqc/jclb/pbb/zmflq/tntnjg/</v>
      </c>
      <c r="C730" s="6" t="str">
        <f t="shared" si="3"/>
        <v>144356</v>
      </c>
      <c r="D730" s="1" t="str">
        <f>IFERROR(__xludf.DUMMYFUNCTION("IF( ISBETWEEN(CODE(LEFT(A730,1)),CODE(""0""),CODE(""9"")), B730 &amp;A730,)"),"")</f>
        <v/>
      </c>
      <c r="E730" s="7">
        <f t="shared" si="1"/>
        <v>0</v>
      </c>
      <c r="F730" s="5"/>
      <c r="G730" s="5"/>
      <c r="H730" s="5">
        <f>IFERROR(__xludf.DUMMYFUNCTION("SUM(FILTER(E$2:E$1088,FIND(G730,D$2:D$1088)))"),4.2080344E7)</f>
        <v>42080344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" t="s">
        <v>8</v>
      </c>
      <c r="B731" s="5" t="str">
        <f t="shared" si="2"/>
        <v>/ldqc/jclb/pbb/zmflq/tntnjg/</v>
      </c>
      <c r="C731" s="6" t="str">
        <f t="shared" si="3"/>
        <v>144356</v>
      </c>
      <c r="D731" s="1" t="str">
        <f>IFERROR(__xludf.DUMMYFUNCTION("IF( ISBETWEEN(CODE(LEFT(A731,1)),CODE(""0""),CODE(""9"")), B731 &amp;A731,)"),"")</f>
        <v/>
      </c>
      <c r="E731" s="7">
        <f t="shared" si="1"/>
        <v>0</v>
      </c>
      <c r="F731" s="5"/>
      <c r="G731" s="5"/>
      <c r="H731" s="5">
        <f>IFERROR(__xludf.DUMMYFUNCTION("SUM(FILTER(E$2:E$1088,FIND(G731,D$2:D$1088)))"),4.2080344E7)</f>
        <v>42080344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" t="s">
        <v>415</v>
      </c>
      <c r="B732" s="5" t="str">
        <f t="shared" si="2"/>
        <v>/ldqc/jclb/pbb/zmflq/tntnjg/</v>
      </c>
      <c r="C732" s="6" t="str">
        <f t="shared" si="3"/>
        <v>144356</v>
      </c>
      <c r="D732" s="1" t="str">
        <f>IFERROR(__xludf.DUMMYFUNCTION("IF( ISBETWEEN(CODE(LEFT(A732,1)),CODE(""0""),CODE(""9"")), B732 &amp;A732,)"),"/ldqc/jclb/pbb/zmflq/tntnjg/19543 mrqgpv.gsm")</f>
        <v>/ldqc/jclb/pbb/zmflq/tntnjg/19543 mrqgpv.gsm</v>
      </c>
      <c r="E732" s="7">
        <f t="shared" si="1"/>
        <v>19543</v>
      </c>
      <c r="F732" s="5"/>
      <c r="G732" s="5"/>
      <c r="H732" s="5">
        <f>IFERROR(__xludf.DUMMYFUNCTION("SUM(FILTER(E$2:E$1088,FIND(G732,D$2:D$1088)))"),4.2080344E7)</f>
        <v>42080344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" t="s">
        <v>416</v>
      </c>
      <c r="B733" s="5" t="str">
        <f t="shared" si="2"/>
        <v>/ldqc/jclb/pbb/zmflq/tntnjg/</v>
      </c>
      <c r="C733" s="6" t="str">
        <f t="shared" si="3"/>
        <v>144356</v>
      </c>
      <c r="D733" s="1" t="str">
        <f>IFERROR(__xludf.DUMMYFUNCTION("IF( ISBETWEEN(CODE(LEFT(A733,1)),CODE(""0""),CODE(""9"")), B733 &amp;A733,)"),"/ldqc/jclb/pbb/zmflq/tntnjg/667 wqdlv")</f>
        <v>/ldqc/jclb/pbb/zmflq/tntnjg/667 wqdlv</v>
      </c>
      <c r="E733" s="7">
        <f t="shared" si="1"/>
        <v>667</v>
      </c>
      <c r="F733" s="5"/>
      <c r="G733" s="5"/>
      <c r="H733" s="5">
        <f>IFERROR(__xludf.DUMMYFUNCTION("SUM(FILTER(E$2:E$1088,FIND(G733,D$2:D$1088)))"),4.2080344E7)</f>
        <v>42080344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" t="s">
        <v>18</v>
      </c>
      <c r="B734" s="5" t="str">
        <f t="shared" si="2"/>
        <v>/ldqc/jclb/pbb/zmflq/</v>
      </c>
      <c r="C734" s="6" t="str">
        <f t="shared" si="3"/>
        <v>14435</v>
      </c>
      <c r="D734" s="1" t="str">
        <f>IFERROR(__xludf.DUMMYFUNCTION("IF( ISBETWEEN(CODE(LEFT(A734,1)),CODE(""0""),CODE(""9"")), B734 &amp;A734,)"),"")</f>
        <v/>
      </c>
      <c r="E734" s="7">
        <f t="shared" si="1"/>
        <v>0</v>
      </c>
      <c r="F734" s="5"/>
      <c r="G734" s="5"/>
      <c r="H734" s="5">
        <f>IFERROR(__xludf.DUMMYFUNCTION("SUM(FILTER(E$2:E$1088,FIND(G734,D$2:D$1088)))"),4.2080344E7)</f>
        <v>42080344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" t="s">
        <v>62</v>
      </c>
      <c r="B735" s="5" t="str">
        <f t="shared" si="2"/>
        <v>/ldqc/jclb/pbb/zmflq/wqdlv/</v>
      </c>
      <c r="C735" s="6" t="str">
        <f t="shared" si="3"/>
        <v>144355</v>
      </c>
      <c r="D735" s="1" t="str">
        <f>IFERROR(__xludf.DUMMYFUNCTION("IF( ISBETWEEN(CODE(LEFT(A735,1)),CODE(""0""),CODE(""9"")), B735 &amp;A735,)"),"")</f>
        <v/>
      </c>
      <c r="E735" s="7">
        <f t="shared" si="1"/>
        <v>0</v>
      </c>
      <c r="F735" s="5"/>
      <c r="G735" s="5"/>
      <c r="H735" s="5">
        <f>IFERROR(__xludf.DUMMYFUNCTION("SUM(FILTER(E$2:E$1088,FIND(G735,D$2:D$1088)))"),4.2080344E7)</f>
        <v>42080344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" t="s">
        <v>8</v>
      </c>
      <c r="B736" s="5" t="str">
        <f t="shared" si="2"/>
        <v>/ldqc/jclb/pbb/zmflq/wqdlv/</v>
      </c>
      <c r="C736" s="6" t="str">
        <f t="shared" si="3"/>
        <v>144355</v>
      </c>
      <c r="D736" s="1" t="str">
        <f>IFERROR(__xludf.DUMMYFUNCTION("IF( ISBETWEEN(CODE(LEFT(A736,1)),CODE(""0""),CODE(""9"")), B736 &amp;A736,)"),"")</f>
        <v/>
      </c>
      <c r="E736" s="7">
        <f t="shared" si="1"/>
        <v>0</v>
      </c>
      <c r="F736" s="5"/>
      <c r="G736" s="5"/>
      <c r="H736" s="5">
        <f>IFERROR(__xludf.DUMMYFUNCTION("SUM(FILTER(E$2:E$1088,FIND(G736,D$2:D$1088)))"),4.2080344E7)</f>
        <v>42080344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" t="s">
        <v>417</v>
      </c>
      <c r="B737" s="5" t="str">
        <f t="shared" si="2"/>
        <v>/ldqc/jclb/pbb/zmflq/wqdlv/</v>
      </c>
      <c r="C737" s="6" t="str">
        <f t="shared" si="3"/>
        <v>144355</v>
      </c>
      <c r="D737" s="1" t="str">
        <f>IFERROR(__xludf.DUMMYFUNCTION("IF( ISBETWEEN(CODE(LEFT(A737,1)),CODE(""0""),CODE(""9"")), B737 &amp;A737,)"),"")</f>
        <v/>
      </c>
      <c r="E737" s="7">
        <f t="shared" si="1"/>
        <v>0</v>
      </c>
      <c r="F737" s="5"/>
      <c r="G737" s="5"/>
      <c r="H737" s="5">
        <f>IFERROR(__xludf.DUMMYFUNCTION("SUM(FILTER(E$2:E$1088,FIND(G737,D$2:D$1088)))"),4.2080344E7)</f>
        <v>42080344</v>
      </c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" t="s">
        <v>418</v>
      </c>
      <c r="B738" s="5" t="str">
        <f t="shared" si="2"/>
        <v>/ldqc/jclb/pbb/zmflq/wqdlv/</v>
      </c>
      <c r="C738" s="6" t="str">
        <f t="shared" si="3"/>
        <v>144355</v>
      </c>
      <c r="D738" s="1" t="str">
        <f>IFERROR(__xludf.DUMMYFUNCTION("IF( ISBETWEEN(CODE(LEFT(A738,1)),CODE(""0""),CODE(""9"")), B738 &amp;A738,)"),"")</f>
        <v/>
      </c>
      <c r="E738" s="7">
        <f t="shared" si="1"/>
        <v>0</v>
      </c>
      <c r="F738" s="5"/>
      <c r="G738" s="5"/>
      <c r="H738" s="5">
        <f>IFERROR(__xludf.DUMMYFUNCTION("SUM(FILTER(E$2:E$1088,FIND(G738,D$2:D$1088)))"),4.2080344E7)</f>
        <v>42080344</v>
      </c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" t="s">
        <v>419</v>
      </c>
      <c r="B739" s="5" t="str">
        <f t="shared" si="2"/>
        <v>/ldqc/jclb/pbb/zmflq/wqdlv/</v>
      </c>
      <c r="C739" s="6" t="str">
        <f t="shared" si="3"/>
        <v>144355</v>
      </c>
      <c r="D739" s="1" t="str">
        <f>IFERROR(__xludf.DUMMYFUNCTION("IF( ISBETWEEN(CODE(LEFT(A739,1)),CODE(""0""),CODE(""9"")), B739 &amp;A739,)"),"/ldqc/jclb/pbb/zmflq/wqdlv/189727 mrzcdzd.gjt")</f>
        <v>/ldqc/jclb/pbb/zmflq/wqdlv/189727 mrzcdzd.gjt</v>
      </c>
      <c r="E739" s="7">
        <f t="shared" si="1"/>
        <v>189727</v>
      </c>
      <c r="F739" s="5"/>
      <c r="G739" s="5"/>
      <c r="H739" s="5">
        <f>IFERROR(__xludf.DUMMYFUNCTION("SUM(FILTER(E$2:E$1088,FIND(G739,D$2:D$1088)))"),4.2080344E7)</f>
        <v>42080344</v>
      </c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" t="s">
        <v>280</v>
      </c>
      <c r="B740" s="5" t="str">
        <f t="shared" si="2"/>
        <v>/ldqc/jclb/pbb/zmflq/wqdlv/</v>
      </c>
      <c r="C740" s="6" t="str">
        <f t="shared" si="3"/>
        <v>144355</v>
      </c>
      <c r="D740" s="1" t="str">
        <f>IFERROR(__xludf.DUMMYFUNCTION("IF( ISBETWEEN(CODE(LEFT(A740,1)),CODE(""0""),CODE(""9"")), B740 &amp;A740,)"),"")</f>
        <v/>
      </c>
      <c r="E740" s="7">
        <f t="shared" si="1"/>
        <v>0</v>
      </c>
      <c r="F740" s="5"/>
      <c r="G740" s="5"/>
      <c r="H740" s="5">
        <f>IFERROR(__xludf.DUMMYFUNCTION("SUM(FILTER(E$2:E$1088,FIND(G740,D$2:D$1088)))"),4.2080344E7)</f>
        <v>42080344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" t="s">
        <v>420</v>
      </c>
      <c r="B741" s="5" t="str">
        <f t="shared" si="2"/>
        <v>/ldqc/jclb/pbb/zmflq/wqdlv/</v>
      </c>
      <c r="C741" s="6" t="str">
        <f t="shared" si="3"/>
        <v>144355</v>
      </c>
      <c r="D741" s="1" t="str">
        <f>IFERROR(__xludf.DUMMYFUNCTION("IF( ISBETWEEN(CODE(LEFT(A741,1)),CODE(""0""),CODE(""9"")), B741 &amp;A741,)"),"/ldqc/jclb/pbb/zmflq/wqdlv/208280 vpsgcl.gfh")</f>
        <v>/ldqc/jclb/pbb/zmflq/wqdlv/208280 vpsgcl.gfh</v>
      </c>
      <c r="E741" s="7">
        <f t="shared" si="1"/>
        <v>208280</v>
      </c>
      <c r="F741" s="5"/>
      <c r="G741" s="5"/>
      <c r="H741" s="5">
        <f>IFERROR(__xludf.DUMMYFUNCTION("SUM(FILTER(E$2:E$1088,FIND(G741,D$2:D$1088)))"),4.2080344E7)</f>
        <v>42080344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" t="s">
        <v>421</v>
      </c>
      <c r="B742" s="5" t="str">
        <f t="shared" si="2"/>
        <v>/ldqc/jclb/pbb/zmflq/wqdlv/</v>
      </c>
      <c r="C742" s="6" t="str">
        <f t="shared" si="3"/>
        <v>144355</v>
      </c>
      <c r="D742" s="1" t="str">
        <f>IFERROR(__xludf.DUMMYFUNCTION("IF( ISBETWEEN(CODE(LEFT(A742,1)),CODE(""0""),CODE(""9"")), B742 &amp;A742,)"),"/ldqc/jclb/pbb/zmflq/wqdlv/281557 vwsljgn.mwd")</f>
        <v>/ldqc/jclb/pbb/zmflq/wqdlv/281557 vwsljgn.mwd</v>
      </c>
      <c r="E742" s="7">
        <f t="shared" si="1"/>
        <v>281557</v>
      </c>
      <c r="F742" s="5"/>
      <c r="G742" s="5"/>
      <c r="H742" s="5">
        <f>IFERROR(__xludf.DUMMYFUNCTION("SUM(FILTER(E$2:E$1088,FIND(G742,D$2:D$1088)))"),4.2080344E7)</f>
        <v>42080344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" t="s">
        <v>422</v>
      </c>
      <c r="B743" s="5" t="str">
        <f t="shared" si="2"/>
        <v>/ldqc/jclb/pbb/zmflq/wqdlv/</v>
      </c>
      <c r="C743" s="6" t="str">
        <f t="shared" si="3"/>
        <v>144355</v>
      </c>
      <c r="D743" s="1" t="str">
        <f>IFERROR(__xludf.DUMMYFUNCTION("IF( ISBETWEEN(CODE(LEFT(A743,1)),CODE(""0""),CODE(""9"")), B743 &amp;A743,)"),"/ldqc/jclb/pbb/zmflq/wqdlv/119829 zmflq.hgd")</f>
        <v>/ldqc/jclb/pbb/zmflq/wqdlv/119829 zmflq.hgd</v>
      </c>
      <c r="E743" s="7">
        <f t="shared" si="1"/>
        <v>119829</v>
      </c>
      <c r="F743" s="5"/>
      <c r="G743" s="5"/>
      <c r="H743" s="5">
        <f>IFERROR(__xludf.DUMMYFUNCTION("SUM(FILTER(E$2:E$1088,FIND(G743,D$2:D$1088)))"),4.2080344E7)</f>
        <v>42080344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" t="s">
        <v>423</v>
      </c>
      <c r="B744" s="5" t="str">
        <f t="shared" si="2"/>
        <v>/ldqc/jclb/pbb/zmflq/wqdlv/dqpgtmdl/</v>
      </c>
      <c r="C744" s="6" t="str">
        <f t="shared" si="3"/>
        <v>1443558</v>
      </c>
      <c r="D744" s="1" t="str">
        <f>IFERROR(__xludf.DUMMYFUNCTION("IF( ISBETWEEN(CODE(LEFT(A744,1)),CODE(""0""),CODE(""9"")), B744 &amp;A744,)"),"")</f>
        <v/>
      </c>
      <c r="E744" s="7">
        <f t="shared" si="1"/>
        <v>0</v>
      </c>
      <c r="F744" s="5"/>
      <c r="G744" s="5"/>
      <c r="H744" s="5">
        <f>IFERROR(__xludf.DUMMYFUNCTION("SUM(FILTER(E$2:E$1088,FIND(G744,D$2:D$1088)))"),4.2080344E7)</f>
        <v>42080344</v>
      </c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" t="s">
        <v>8</v>
      </c>
      <c r="B745" s="5" t="str">
        <f t="shared" si="2"/>
        <v>/ldqc/jclb/pbb/zmflq/wqdlv/dqpgtmdl/</v>
      </c>
      <c r="C745" s="6" t="str">
        <f t="shared" si="3"/>
        <v>1443558</v>
      </c>
      <c r="D745" s="1" t="str">
        <f>IFERROR(__xludf.DUMMYFUNCTION("IF( ISBETWEEN(CODE(LEFT(A745,1)),CODE(""0""),CODE(""9"")), B745 &amp;A745,)"),"")</f>
        <v/>
      </c>
      <c r="E745" s="7">
        <f t="shared" si="1"/>
        <v>0</v>
      </c>
      <c r="F745" s="5"/>
      <c r="G745" s="5"/>
      <c r="H745" s="5">
        <f>IFERROR(__xludf.DUMMYFUNCTION("SUM(FILTER(E$2:E$1088,FIND(G745,D$2:D$1088)))"),4.2080344E7)</f>
        <v>42080344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" t="s">
        <v>424</v>
      </c>
      <c r="B746" s="5" t="str">
        <f t="shared" si="2"/>
        <v>/ldqc/jclb/pbb/zmflq/wqdlv/dqpgtmdl/</v>
      </c>
      <c r="C746" s="6" t="str">
        <f t="shared" si="3"/>
        <v>1443558</v>
      </c>
      <c r="D746" s="1" t="str">
        <f>IFERROR(__xludf.DUMMYFUNCTION("IF( ISBETWEEN(CODE(LEFT(A746,1)),CODE(""0""),CODE(""9"")), B746 &amp;A746,)"),"/ldqc/jclb/pbb/zmflq/wqdlv/dqpgtmdl/268413 qcw.slb")</f>
        <v>/ldqc/jclb/pbb/zmflq/wqdlv/dqpgtmdl/268413 qcw.slb</v>
      </c>
      <c r="E746" s="7">
        <f t="shared" si="1"/>
        <v>268413</v>
      </c>
      <c r="F746" s="5"/>
      <c r="G746" s="5"/>
      <c r="H746" s="5">
        <f>IFERROR(__xludf.DUMMYFUNCTION("SUM(FILTER(E$2:E$1088,FIND(G746,D$2:D$1088)))"),4.2080344E7)</f>
        <v>42080344</v>
      </c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" t="s">
        <v>18</v>
      </c>
      <c r="B747" s="5" t="str">
        <f t="shared" si="2"/>
        <v>/ldqc/jclb/pbb/zmflq/wqdlv/</v>
      </c>
      <c r="C747" s="6" t="str">
        <f t="shared" si="3"/>
        <v>144355</v>
      </c>
      <c r="D747" s="1" t="str">
        <f>IFERROR(__xludf.DUMMYFUNCTION("IF( ISBETWEEN(CODE(LEFT(A747,1)),CODE(""0""),CODE(""9"")), B747 &amp;A747,)"),"")</f>
        <v/>
      </c>
      <c r="E747" s="7">
        <f t="shared" si="1"/>
        <v>0</v>
      </c>
      <c r="F747" s="5"/>
      <c r="G747" s="5"/>
      <c r="H747" s="5">
        <f>IFERROR(__xludf.DUMMYFUNCTION("SUM(FILTER(E$2:E$1088,FIND(G747,D$2:D$1088)))"),4.2080344E7)</f>
        <v>42080344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" t="s">
        <v>425</v>
      </c>
      <c r="B748" s="5" t="str">
        <f t="shared" si="2"/>
        <v>/ldqc/jclb/pbb/zmflq/wqdlv/jrqsqrv/</v>
      </c>
      <c r="C748" s="6" t="str">
        <f t="shared" si="3"/>
        <v>1443557</v>
      </c>
      <c r="D748" s="1" t="str">
        <f>IFERROR(__xludf.DUMMYFUNCTION("IF( ISBETWEEN(CODE(LEFT(A748,1)),CODE(""0""),CODE(""9"")), B748 &amp;A748,)"),"")</f>
        <v/>
      </c>
      <c r="E748" s="7">
        <f t="shared" si="1"/>
        <v>0</v>
      </c>
      <c r="F748" s="5"/>
      <c r="G748" s="5"/>
      <c r="H748" s="5">
        <f>IFERROR(__xludf.DUMMYFUNCTION("SUM(FILTER(E$2:E$1088,FIND(G748,D$2:D$1088)))"),4.2080344E7)</f>
        <v>42080344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" t="s">
        <v>8</v>
      </c>
      <c r="B749" s="5" t="str">
        <f t="shared" si="2"/>
        <v>/ldqc/jclb/pbb/zmflq/wqdlv/jrqsqrv/</v>
      </c>
      <c r="C749" s="6" t="str">
        <f t="shared" si="3"/>
        <v>1443557</v>
      </c>
      <c r="D749" s="1" t="str">
        <f>IFERROR(__xludf.DUMMYFUNCTION("IF( ISBETWEEN(CODE(LEFT(A749,1)),CODE(""0""),CODE(""9"")), B749 &amp;A749,)"),"")</f>
        <v/>
      </c>
      <c r="E749" s="7">
        <f t="shared" si="1"/>
        <v>0</v>
      </c>
      <c r="F749" s="5"/>
      <c r="G749" s="5"/>
      <c r="H749" s="5">
        <f>IFERROR(__xludf.DUMMYFUNCTION("SUM(FILTER(E$2:E$1088,FIND(G749,D$2:D$1088)))"),4.2080344E7)</f>
        <v>42080344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" t="s">
        <v>426</v>
      </c>
      <c r="B750" s="5" t="str">
        <f t="shared" si="2"/>
        <v>/ldqc/jclb/pbb/zmflq/wqdlv/jrqsqrv/</v>
      </c>
      <c r="C750" s="6" t="str">
        <f t="shared" si="3"/>
        <v>1443557</v>
      </c>
      <c r="D750" s="1" t="str">
        <f>IFERROR(__xludf.DUMMYFUNCTION("IF( ISBETWEEN(CODE(LEFT(A750,1)),CODE(""0""),CODE(""9"")), B750 &amp;A750,)"),"/ldqc/jclb/pbb/zmflq/wqdlv/jrqsqrv/238387 mvllmjc.wvm")</f>
        <v>/ldqc/jclb/pbb/zmflq/wqdlv/jrqsqrv/238387 mvllmjc.wvm</v>
      </c>
      <c r="E750" s="7">
        <f t="shared" si="1"/>
        <v>238387</v>
      </c>
      <c r="F750" s="5"/>
      <c r="G750" s="5"/>
      <c r="H750" s="5">
        <f>IFERROR(__xludf.DUMMYFUNCTION("SUM(FILTER(E$2:E$1088,FIND(G750,D$2:D$1088)))"),4.2080344E7)</f>
        <v>42080344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" t="s">
        <v>427</v>
      </c>
      <c r="B751" s="5" t="str">
        <f t="shared" si="2"/>
        <v>/ldqc/jclb/pbb/zmflq/wqdlv/jrqsqrv/</v>
      </c>
      <c r="C751" s="6" t="str">
        <f t="shared" si="3"/>
        <v>1443557</v>
      </c>
      <c r="D751" s="1" t="str">
        <f>IFERROR(__xludf.DUMMYFUNCTION("IF( ISBETWEEN(CODE(LEFT(A751,1)),CODE(""0""),CODE(""9"")), B751 &amp;A751,)"),"/ldqc/jclb/pbb/zmflq/wqdlv/jrqsqrv/213020 nqp.gdr")</f>
        <v>/ldqc/jclb/pbb/zmflq/wqdlv/jrqsqrv/213020 nqp.gdr</v>
      </c>
      <c r="E751" s="7">
        <f t="shared" si="1"/>
        <v>213020</v>
      </c>
      <c r="F751" s="5"/>
      <c r="G751" s="5"/>
      <c r="H751" s="5">
        <f>IFERROR(__xludf.DUMMYFUNCTION("SUM(FILTER(E$2:E$1088,FIND(G751,D$2:D$1088)))"),4.2080344E7)</f>
        <v>42080344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" t="s">
        <v>428</v>
      </c>
      <c r="B752" s="5" t="str">
        <f t="shared" si="2"/>
        <v>/ldqc/jclb/pbb/zmflq/wqdlv/jrqsqrv/</v>
      </c>
      <c r="C752" s="6" t="str">
        <f t="shared" si="3"/>
        <v>1443557</v>
      </c>
      <c r="D752" s="1" t="str">
        <f>IFERROR(__xludf.DUMMYFUNCTION("IF( ISBETWEEN(CODE(LEFT(A752,1)),CODE(""0""),CODE(""9"")), B752 &amp;A752,)"),"/ldqc/jclb/pbb/zmflq/wqdlv/jrqsqrv/157257 nzdmplg.zqh")</f>
        <v>/ldqc/jclb/pbb/zmflq/wqdlv/jrqsqrv/157257 nzdmplg.zqh</v>
      </c>
      <c r="E752" s="7">
        <f t="shared" si="1"/>
        <v>157257</v>
      </c>
      <c r="F752" s="5"/>
      <c r="G752" s="5"/>
      <c r="H752" s="5">
        <f>IFERROR(__xludf.DUMMYFUNCTION("SUM(FILTER(E$2:E$1088,FIND(G752,D$2:D$1088)))"),4.2080344E7)</f>
        <v>42080344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" t="s">
        <v>429</v>
      </c>
      <c r="B753" s="5" t="str">
        <f t="shared" si="2"/>
        <v>/ldqc/jclb/pbb/zmflq/wqdlv/jrqsqrv/</v>
      </c>
      <c r="C753" s="6" t="str">
        <f t="shared" si="3"/>
        <v>1443557</v>
      </c>
      <c r="D753" s="1" t="str">
        <f>IFERROR(__xludf.DUMMYFUNCTION("IF( ISBETWEEN(CODE(LEFT(A753,1)),CODE(""0""),CODE(""9"")), B753 &amp;A753,)"),"")</f>
        <v/>
      </c>
      <c r="E753" s="7">
        <f t="shared" si="1"/>
        <v>0</v>
      </c>
      <c r="F753" s="5"/>
      <c r="G753" s="5"/>
      <c r="H753" s="5">
        <f>IFERROR(__xludf.DUMMYFUNCTION("SUM(FILTER(E$2:E$1088,FIND(G753,D$2:D$1088)))"),4.2080344E7)</f>
        <v>42080344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" t="s">
        <v>430</v>
      </c>
      <c r="B754" s="5" t="str">
        <f t="shared" si="2"/>
        <v>/ldqc/jclb/pbb/zmflq/wqdlv/jrqsqrv/</v>
      </c>
      <c r="C754" s="6" t="str">
        <f t="shared" si="3"/>
        <v>1443557</v>
      </c>
      <c r="D754" s="1" t="str">
        <f>IFERROR(__xludf.DUMMYFUNCTION("IF( ISBETWEEN(CODE(LEFT(A754,1)),CODE(""0""),CODE(""9"")), B754 &amp;A754,)"),"/ldqc/jclb/pbb/zmflq/wqdlv/jrqsqrv/24914 pzqgf.cjd")</f>
        <v>/ldqc/jclb/pbb/zmflq/wqdlv/jrqsqrv/24914 pzqgf.cjd</v>
      </c>
      <c r="E754" s="7">
        <f t="shared" si="1"/>
        <v>24914</v>
      </c>
      <c r="F754" s="5"/>
      <c r="G754" s="5"/>
      <c r="H754" s="5">
        <f>IFERROR(__xludf.DUMMYFUNCTION("SUM(FILTER(E$2:E$1088,FIND(G754,D$2:D$1088)))"),4.2080344E7)</f>
        <v>42080344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" t="s">
        <v>431</v>
      </c>
      <c r="B755" s="5" t="str">
        <f t="shared" si="2"/>
        <v>/ldqc/jclb/pbb/zmflq/wqdlv/jrqsqrv/</v>
      </c>
      <c r="C755" s="6" t="str">
        <f t="shared" si="3"/>
        <v>1443557</v>
      </c>
      <c r="D755" s="1" t="str">
        <f>IFERROR(__xludf.DUMMYFUNCTION("IF( ISBETWEEN(CODE(LEFT(A755,1)),CODE(""0""),CODE(""9"")), B755 &amp;A755,)"),"")</f>
        <v/>
      </c>
      <c r="E755" s="7">
        <f t="shared" si="1"/>
        <v>0</v>
      </c>
      <c r="F755" s="5"/>
      <c r="G755" s="5"/>
      <c r="H755" s="5">
        <f>IFERROR(__xludf.DUMMYFUNCTION("SUM(FILTER(E$2:E$1088,FIND(G755,D$2:D$1088)))"),4.2080344E7)</f>
        <v>42080344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" t="s">
        <v>173</v>
      </c>
      <c r="B756" s="5" t="str">
        <f t="shared" si="2"/>
        <v>/ldqc/jclb/pbb/zmflq/wqdlv/jrqsqrv/</v>
      </c>
      <c r="C756" s="6" t="str">
        <f t="shared" si="3"/>
        <v>1443557</v>
      </c>
      <c r="D756" s="1" t="str">
        <f>IFERROR(__xludf.DUMMYFUNCTION("IF( ISBETWEEN(CODE(LEFT(A756,1)),CODE(""0""),CODE(""9"")), B756 &amp;A756,)"),"")</f>
        <v/>
      </c>
      <c r="E756" s="7">
        <f t="shared" si="1"/>
        <v>0</v>
      </c>
      <c r="F756" s="5"/>
      <c r="G756" s="5"/>
      <c r="H756" s="5">
        <f>IFERROR(__xludf.DUMMYFUNCTION("SUM(FILTER(E$2:E$1088,FIND(G756,D$2:D$1088)))"),4.2080344E7)</f>
        <v>42080344</v>
      </c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" t="s">
        <v>432</v>
      </c>
      <c r="B757" s="5" t="str">
        <f t="shared" si="2"/>
        <v>/ldqc/jclb/pbb/zmflq/wqdlv/jrqsqrv/ppwcgc/</v>
      </c>
      <c r="C757" s="6" t="str">
        <f t="shared" si="3"/>
        <v>14435576</v>
      </c>
      <c r="D757" s="1" t="str">
        <f>IFERROR(__xludf.DUMMYFUNCTION("IF( ISBETWEEN(CODE(LEFT(A757,1)),CODE(""0""),CODE(""9"")), B757 &amp;A757,)"),"")</f>
        <v/>
      </c>
      <c r="E757" s="7">
        <f t="shared" si="1"/>
        <v>0</v>
      </c>
      <c r="F757" s="5"/>
      <c r="G757" s="5"/>
      <c r="H757" s="5">
        <f>IFERROR(__xludf.DUMMYFUNCTION("SUM(FILTER(E$2:E$1088,FIND(G757,D$2:D$1088)))"),4.2080344E7)</f>
        <v>42080344</v>
      </c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" t="s">
        <v>8</v>
      </c>
      <c r="B758" s="5" t="str">
        <f t="shared" si="2"/>
        <v>/ldqc/jclb/pbb/zmflq/wqdlv/jrqsqrv/ppwcgc/</v>
      </c>
      <c r="C758" s="6" t="str">
        <f t="shared" si="3"/>
        <v>14435576</v>
      </c>
      <c r="D758" s="1" t="str">
        <f>IFERROR(__xludf.DUMMYFUNCTION("IF( ISBETWEEN(CODE(LEFT(A758,1)),CODE(""0""),CODE(""9"")), B758 &amp;A758,)"),"")</f>
        <v/>
      </c>
      <c r="E758" s="7">
        <f t="shared" si="1"/>
        <v>0</v>
      </c>
      <c r="F758" s="5"/>
      <c r="G758" s="5"/>
      <c r="H758" s="5">
        <f>IFERROR(__xludf.DUMMYFUNCTION("SUM(FILTER(E$2:E$1088,FIND(G758,D$2:D$1088)))"),4.2080344E7)</f>
        <v>42080344</v>
      </c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" t="s">
        <v>433</v>
      </c>
      <c r="B759" s="5" t="str">
        <f t="shared" si="2"/>
        <v>/ldqc/jclb/pbb/zmflq/wqdlv/jrqsqrv/ppwcgc/</v>
      </c>
      <c r="C759" s="6" t="str">
        <f t="shared" si="3"/>
        <v>14435576</v>
      </c>
      <c r="D759" s="1" t="str">
        <f>IFERROR(__xludf.DUMMYFUNCTION("IF( ISBETWEEN(CODE(LEFT(A759,1)),CODE(""0""),CODE(""9"")), B759 &amp;A759,)"),"/ldqc/jclb/pbb/zmflq/wqdlv/jrqsqrv/ppwcgc/249714 bsrnnhrr.spq")</f>
        <v>/ldqc/jclb/pbb/zmflq/wqdlv/jrqsqrv/ppwcgc/249714 bsrnnhrr.spq</v>
      </c>
      <c r="E759" s="7">
        <f t="shared" si="1"/>
        <v>249714</v>
      </c>
      <c r="F759" s="5"/>
      <c r="G759" s="5"/>
      <c r="H759" s="5">
        <f>IFERROR(__xludf.DUMMYFUNCTION("SUM(FILTER(E$2:E$1088,FIND(G759,D$2:D$1088)))"),4.2080344E7)</f>
        <v>42080344</v>
      </c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" t="s">
        <v>434</v>
      </c>
      <c r="B760" s="5" t="str">
        <f t="shared" si="2"/>
        <v>/ldqc/jclb/pbb/zmflq/wqdlv/jrqsqrv/ppwcgc/</v>
      </c>
      <c r="C760" s="6" t="str">
        <f t="shared" si="3"/>
        <v>14435576</v>
      </c>
      <c r="D760" s="1" t="str">
        <f>IFERROR(__xludf.DUMMYFUNCTION("IF( ISBETWEEN(CODE(LEFT(A760,1)),CODE(""0""),CODE(""9"")), B760 &amp;A760,)"),"")</f>
        <v/>
      </c>
      <c r="E760" s="7">
        <f t="shared" si="1"/>
        <v>0</v>
      </c>
      <c r="F760" s="5"/>
      <c r="G760" s="5"/>
      <c r="H760" s="5">
        <f>IFERROR(__xludf.DUMMYFUNCTION("SUM(FILTER(E$2:E$1088,FIND(G760,D$2:D$1088)))"),4.2080344E7)</f>
        <v>42080344</v>
      </c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" t="s">
        <v>435</v>
      </c>
      <c r="B761" s="5" t="str">
        <f t="shared" si="2"/>
        <v>/ldqc/jclb/pbb/zmflq/wqdlv/jrqsqrv/ppwcgc/cvnd/</v>
      </c>
      <c r="C761" s="6" t="str">
        <f t="shared" si="3"/>
        <v>144355764</v>
      </c>
      <c r="D761" s="1" t="str">
        <f>IFERROR(__xludf.DUMMYFUNCTION("IF( ISBETWEEN(CODE(LEFT(A761,1)),CODE(""0""),CODE(""9"")), B761 &amp;A761,)"),"")</f>
        <v/>
      </c>
      <c r="E761" s="7">
        <f t="shared" si="1"/>
        <v>0</v>
      </c>
      <c r="F761" s="5"/>
      <c r="G761" s="5"/>
      <c r="H761" s="5">
        <f>IFERROR(__xludf.DUMMYFUNCTION("SUM(FILTER(E$2:E$1088,FIND(G761,D$2:D$1088)))"),4.2080344E7)</f>
        <v>42080344</v>
      </c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" t="s">
        <v>8</v>
      </c>
      <c r="B762" s="5" t="str">
        <f t="shared" si="2"/>
        <v>/ldqc/jclb/pbb/zmflq/wqdlv/jrqsqrv/ppwcgc/cvnd/</v>
      </c>
      <c r="C762" s="6" t="str">
        <f t="shared" si="3"/>
        <v>144355764</v>
      </c>
      <c r="D762" s="1" t="str">
        <f>IFERROR(__xludf.DUMMYFUNCTION("IF( ISBETWEEN(CODE(LEFT(A762,1)),CODE(""0""),CODE(""9"")), B762 &amp;A762,)"),"")</f>
        <v/>
      </c>
      <c r="E762" s="7">
        <f t="shared" si="1"/>
        <v>0</v>
      </c>
      <c r="F762" s="5"/>
      <c r="G762" s="5"/>
      <c r="H762" s="5">
        <f>IFERROR(__xludf.DUMMYFUNCTION("SUM(FILTER(E$2:E$1088,FIND(G762,D$2:D$1088)))"),4.2080344E7)</f>
        <v>42080344</v>
      </c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" t="s">
        <v>436</v>
      </c>
      <c r="B763" s="5" t="str">
        <f t="shared" si="2"/>
        <v>/ldqc/jclb/pbb/zmflq/wqdlv/jrqsqrv/ppwcgc/cvnd/</v>
      </c>
      <c r="C763" s="6" t="str">
        <f t="shared" si="3"/>
        <v>144355764</v>
      </c>
      <c r="D763" s="1" t="str">
        <f>IFERROR(__xludf.DUMMYFUNCTION("IF( ISBETWEEN(CODE(LEFT(A763,1)),CODE(""0""),CODE(""9"")), B763 &amp;A763,)"),"/ldqc/jclb/pbb/zmflq/wqdlv/jrqsqrv/ppwcgc/cvnd/248610 pzqgf.cjd")</f>
        <v>/ldqc/jclb/pbb/zmflq/wqdlv/jrqsqrv/ppwcgc/cvnd/248610 pzqgf.cjd</v>
      </c>
      <c r="E763" s="7">
        <f t="shared" si="1"/>
        <v>248610</v>
      </c>
      <c r="F763" s="5"/>
      <c r="G763" s="5"/>
      <c r="H763" s="5">
        <f>IFERROR(__xludf.DUMMYFUNCTION("SUM(FILTER(E$2:E$1088,FIND(G763,D$2:D$1088)))"),4.2080344E7)</f>
        <v>42080344</v>
      </c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" t="s">
        <v>18</v>
      </c>
      <c r="B764" s="5" t="str">
        <f t="shared" si="2"/>
        <v>/ldqc/jclb/pbb/zmflq/wqdlv/jrqsqrv/ppwcgc/</v>
      </c>
      <c r="C764" s="6" t="str">
        <f t="shared" si="3"/>
        <v>14435576</v>
      </c>
      <c r="D764" s="1" t="str">
        <f>IFERROR(__xludf.DUMMYFUNCTION("IF( ISBETWEEN(CODE(LEFT(A764,1)),CODE(""0""),CODE(""9"")), B764 &amp;A764,)"),"")</f>
        <v/>
      </c>
      <c r="E764" s="7">
        <f t="shared" si="1"/>
        <v>0</v>
      </c>
      <c r="F764" s="5"/>
      <c r="G764" s="5"/>
      <c r="H764" s="5">
        <f>IFERROR(__xludf.DUMMYFUNCTION("SUM(FILTER(E$2:E$1088,FIND(G764,D$2:D$1088)))"),4.2080344E7)</f>
        <v>42080344</v>
      </c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" t="s">
        <v>18</v>
      </c>
      <c r="B765" s="5" t="str">
        <f t="shared" si="2"/>
        <v>/ldqc/jclb/pbb/zmflq/wqdlv/jrqsqrv/</v>
      </c>
      <c r="C765" s="6" t="str">
        <f t="shared" si="3"/>
        <v>1443557</v>
      </c>
      <c r="D765" s="1" t="str">
        <f>IFERROR(__xludf.DUMMYFUNCTION("IF( ISBETWEEN(CODE(LEFT(A765,1)),CODE(""0""),CODE(""9"")), B765 &amp;A765,)"),"")</f>
        <v/>
      </c>
      <c r="E765" s="7">
        <f t="shared" si="1"/>
        <v>0</v>
      </c>
      <c r="F765" s="5"/>
      <c r="G765" s="5"/>
      <c r="H765" s="5">
        <f>IFERROR(__xludf.DUMMYFUNCTION("SUM(FILTER(E$2:E$1088,FIND(G765,D$2:D$1088)))"),4.2080344E7)</f>
        <v>42080344</v>
      </c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" t="s">
        <v>437</v>
      </c>
      <c r="B766" s="5" t="str">
        <f t="shared" si="2"/>
        <v>/ldqc/jclb/pbb/zmflq/wqdlv/jrqsqrv/zjr/</v>
      </c>
      <c r="C766" s="6" t="str">
        <f t="shared" si="3"/>
        <v>14435573</v>
      </c>
      <c r="D766" s="1" t="str">
        <f>IFERROR(__xludf.DUMMYFUNCTION("IF( ISBETWEEN(CODE(LEFT(A766,1)),CODE(""0""),CODE(""9"")), B766 &amp;A766,)"),"")</f>
        <v/>
      </c>
      <c r="E766" s="7">
        <f t="shared" si="1"/>
        <v>0</v>
      </c>
      <c r="F766" s="5"/>
      <c r="G766" s="5"/>
      <c r="H766" s="5">
        <f>IFERROR(__xludf.DUMMYFUNCTION("SUM(FILTER(E$2:E$1088,FIND(G766,D$2:D$1088)))"),4.2080344E7)</f>
        <v>42080344</v>
      </c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" t="s">
        <v>8</v>
      </c>
      <c r="B767" s="5" t="str">
        <f t="shared" si="2"/>
        <v>/ldqc/jclb/pbb/zmflq/wqdlv/jrqsqrv/zjr/</v>
      </c>
      <c r="C767" s="6" t="str">
        <f t="shared" si="3"/>
        <v>14435573</v>
      </c>
      <c r="D767" s="1" t="str">
        <f>IFERROR(__xludf.DUMMYFUNCTION("IF( ISBETWEEN(CODE(LEFT(A767,1)),CODE(""0""),CODE(""9"")), B767 &amp;A767,)"),"")</f>
        <v/>
      </c>
      <c r="E767" s="7">
        <f t="shared" si="1"/>
        <v>0</v>
      </c>
      <c r="F767" s="5"/>
      <c r="G767" s="5"/>
      <c r="H767" s="5">
        <f>IFERROR(__xludf.DUMMYFUNCTION("SUM(FILTER(E$2:E$1088,FIND(G767,D$2:D$1088)))"),4.2080344E7)</f>
        <v>42080344</v>
      </c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" t="s">
        <v>438</v>
      </c>
      <c r="B768" s="5" t="str">
        <f t="shared" si="2"/>
        <v>/ldqc/jclb/pbb/zmflq/wqdlv/jrqsqrv/zjr/</v>
      </c>
      <c r="C768" s="6" t="str">
        <f t="shared" si="3"/>
        <v>14435573</v>
      </c>
      <c r="D768" s="1" t="str">
        <f>IFERROR(__xludf.DUMMYFUNCTION("IF( ISBETWEEN(CODE(LEFT(A768,1)),CODE(""0""),CODE(""9"")), B768 &amp;A768,)"),"/ldqc/jclb/pbb/zmflq/wqdlv/jrqsqrv/zjr/224145 smwb.mmz")</f>
        <v>/ldqc/jclb/pbb/zmflq/wqdlv/jrqsqrv/zjr/224145 smwb.mmz</v>
      </c>
      <c r="E768" s="7">
        <f t="shared" si="1"/>
        <v>224145</v>
      </c>
      <c r="F768" s="5"/>
      <c r="G768" s="5"/>
      <c r="H768" s="5">
        <f>IFERROR(__xludf.DUMMYFUNCTION("SUM(FILTER(E$2:E$1088,FIND(G768,D$2:D$1088)))"),4.2080344E7)</f>
        <v>42080344</v>
      </c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" t="s">
        <v>18</v>
      </c>
      <c r="B769" s="5" t="str">
        <f t="shared" si="2"/>
        <v>/ldqc/jclb/pbb/zmflq/wqdlv/jrqsqrv/</v>
      </c>
      <c r="C769" s="6" t="str">
        <f t="shared" si="3"/>
        <v>1443557</v>
      </c>
      <c r="D769" s="1" t="str">
        <f>IFERROR(__xludf.DUMMYFUNCTION("IF( ISBETWEEN(CODE(LEFT(A769,1)),CODE(""0""),CODE(""9"")), B769 &amp;A769,)"),"")</f>
        <v/>
      </c>
      <c r="E769" s="7">
        <f t="shared" si="1"/>
        <v>0</v>
      </c>
      <c r="F769" s="5"/>
      <c r="G769" s="5"/>
      <c r="H769" s="5">
        <f>IFERROR(__xludf.DUMMYFUNCTION("SUM(FILTER(E$2:E$1088,FIND(G769,D$2:D$1088)))"),4.2080344E7)</f>
        <v>42080344</v>
      </c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" t="s">
        <v>183</v>
      </c>
      <c r="B770" s="5" t="str">
        <f t="shared" si="2"/>
        <v>/ldqc/jclb/pbb/zmflq/wqdlv/jrqsqrv/zmflq/</v>
      </c>
      <c r="C770" s="6" t="str">
        <f t="shared" si="3"/>
        <v>14435575</v>
      </c>
      <c r="D770" s="1" t="str">
        <f>IFERROR(__xludf.DUMMYFUNCTION("IF( ISBETWEEN(CODE(LEFT(A770,1)),CODE(""0""),CODE(""9"")), B770 &amp;A770,)"),"")</f>
        <v/>
      </c>
      <c r="E770" s="7">
        <f t="shared" si="1"/>
        <v>0</v>
      </c>
      <c r="F770" s="5"/>
      <c r="G770" s="5"/>
      <c r="H770" s="5">
        <f>IFERROR(__xludf.DUMMYFUNCTION("SUM(FILTER(E$2:E$1088,FIND(G770,D$2:D$1088)))"),4.2080344E7)</f>
        <v>42080344</v>
      </c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" t="s">
        <v>8</v>
      </c>
      <c r="B771" s="5" t="str">
        <f t="shared" si="2"/>
        <v>/ldqc/jclb/pbb/zmflq/wqdlv/jrqsqrv/zmflq/</v>
      </c>
      <c r="C771" s="6" t="str">
        <f t="shared" si="3"/>
        <v>14435575</v>
      </c>
      <c r="D771" s="1" t="str">
        <f>IFERROR(__xludf.DUMMYFUNCTION("IF( ISBETWEEN(CODE(LEFT(A771,1)),CODE(""0""),CODE(""9"")), B771 &amp;A771,)"),"")</f>
        <v/>
      </c>
      <c r="E771" s="7">
        <f t="shared" si="1"/>
        <v>0</v>
      </c>
      <c r="F771" s="5"/>
      <c r="G771" s="5"/>
      <c r="H771" s="5">
        <f>IFERROR(__xludf.DUMMYFUNCTION("SUM(FILTER(E$2:E$1088,FIND(G771,D$2:D$1088)))"),4.2080344E7)</f>
        <v>42080344</v>
      </c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" t="s">
        <v>439</v>
      </c>
      <c r="B772" s="5" t="str">
        <f t="shared" si="2"/>
        <v>/ldqc/jclb/pbb/zmflq/wqdlv/jrqsqrv/zmflq/</v>
      </c>
      <c r="C772" s="6" t="str">
        <f t="shared" si="3"/>
        <v>14435575</v>
      </c>
      <c r="D772" s="1" t="str">
        <f>IFERROR(__xludf.DUMMYFUNCTION("IF( ISBETWEEN(CODE(LEFT(A772,1)),CODE(""0""),CODE(""9"")), B772 &amp;A772,)"),"/ldqc/jclb/pbb/zmflq/wqdlv/jrqsqrv/zmflq/250519 ftggp")</f>
        <v>/ldqc/jclb/pbb/zmflq/wqdlv/jrqsqrv/zmflq/250519 ftggp</v>
      </c>
      <c r="E772" s="7">
        <f t="shared" si="1"/>
        <v>250519</v>
      </c>
      <c r="F772" s="5"/>
      <c r="G772" s="5"/>
      <c r="H772" s="5">
        <f>IFERROR(__xludf.DUMMYFUNCTION("SUM(FILTER(E$2:E$1088,FIND(G772,D$2:D$1088)))"),4.2080344E7)</f>
        <v>42080344</v>
      </c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" t="s">
        <v>440</v>
      </c>
      <c r="B773" s="5" t="str">
        <f t="shared" si="2"/>
        <v>/ldqc/jclb/pbb/zmflq/wqdlv/jrqsqrv/zmflq/</v>
      </c>
      <c r="C773" s="6" t="str">
        <f t="shared" si="3"/>
        <v>14435575</v>
      </c>
      <c r="D773" s="1" t="str">
        <f>IFERROR(__xludf.DUMMYFUNCTION("IF( ISBETWEEN(CODE(LEFT(A773,1)),CODE(""0""),CODE(""9"")), B773 &amp;A773,)"),"/ldqc/jclb/pbb/zmflq/wqdlv/jrqsqrv/zmflq/147304 vpsgcl.gfh")</f>
        <v>/ldqc/jclb/pbb/zmflq/wqdlv/jrqsqrv/zmflq/147304 vpsgcl.gfh</v>
      </c>
      <c r="E773" s="7">
        <f t="shared" si="1"/>
        <v>147304</v>
      </c>
      <c r="F773" s="5"/>
      <c r="G773" s="5"/>
      <c r="H773" s="5">
        <f>IFERROR(__xludf.DUMMYFUNCTION("SUM(FILTER(E$2:E$1088,FIND(G773,D$2:D$1088)))"),4.2080344E7)</f>
        <v>42080344</v>
      </c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" t="s">
        <v>441</v>
      </c>
      <c r="B774" s="5" t="str">
        <f t="shared" si="2"/>
        <v>/ldqc/jclb/pbb/zmflq/wqdlv/jrqsqrv/zmflq/</v>
      </c>
      <c r="C774" s="6" t="str">
        <f t="shared" si="3"/>
        <v>14435575</v>
      </c>
      <c r="D774" s="1" t="str">
        <f>IFERROR(__xludf.DUMMYFUNCTION("IF( ISBETWEEN(CODE(LEFT(A774,1)),CODE(""0""),CODE(""9"")), B774 &amp;A774,)"),"/ldqc/jclb/pbb/zmflq/wqdlv/jrqsqrv/zmflq/238706 wdzw.drg")</f>
        <v>/ldqc/jclb/pbb/zmflq/wqdlv/jrqsqrv/zmflq/238706 wdzw.drg</v>
      </c>
      <c r="E774" s="7">
        <f t="shared" si="1"/>
        <v>238706</v>
      </c>
      <c r="F774" s="5"/>
      <c r="G774" s="5"/>
      <c r="H774" s="5">
        <f>IFERROR(__xludf.DUMMYFUNCTION("SUM(FILTER(E$2:E$1088,FIND(G774,D$2:D$1088)))"),4.2080344E7)</f>
        <v>42080344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" t="s">
        <v>442</v>
      </c>
      <c r="B775" s="5" t="str">
        <f t="shared" si="2"/>
        <v>/ldqc/jclb/pbb/zmflq/wqdlv/jrqsqrv/zmflq/</v>
      </c>
      <c r="C775" s="6" t="str">
        <f t="shared" si="3"/>
        <v>14435575</v>
      </c>
      <c r="D775" s="1" t="str">
        <f>IFERROR(__xludf.DUMMYFUNCTION("IF( ISBETWEEN(CODE(LEFT(A775,1)),CODE(""0""),CODE(""9"")), B775 &amp;A775,)"),"/ldqc/jclb/pbb/zmflq/wqdlv/jrqsqrv/zmflq/258323 wqdlv.bjp")</f>
        <v>/ldqc/jclb/pbb/zmflq/wqdlv/jrqsqrv/zmflq/258323 wqdlv.bjp</v>
      </c>
      <c r="E775" s="7">
        <f t="shared" si="1"/>
        <v>258323</v>
      </c>
      <c r="F775" s="5"/>
      <c r="G775" s="5"/>
      <c r="H775" s="5">
        <f>IFERROR(__xludf.DUMMYFUNCTION("SUM(FILTER(E$2:E$1088,FIND(G775,D$2:D$1088)))"),4.2080344E7)</f>
        <v>42080344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" t="s">
        <v>443</v>
      </c>
      <c r="B776" s="5" t="str">
        <f t="shared" si="2"/>
        <v>/ldqc/jclb/pbb/zmflq/wqdlv/jrqsqrv/zmflq/</v>
      </c>
      <c r="C776" s="6" t="str">
        <f t="shared" si="3"/>
        <v>14435575</v>
      </c>
      <c r="D776" s="1" t="str">
        <f>IFERROR(__xludf.DUMMYFUNCTION("IF( ISBETWEEN(CODE(LEFT(A776,1)),CODE(""0""),CODE(""9"")), B776 &amp;A776,)"),"")</f>
        <v/>
      </c>
      <c r="E776" s="7">
        <f t="shared" si="1"/>
        <v>0</v>
      </c>
      <c r="F776" s="5"/>
      <c r="G776" s="5"/>
      <c r="H776" s="5">
        <f>IFERROR(__xludf.DUMMYFUNCTION("SUM(FILTER(E$2:E$1088,FIND(G776,D$2:D$1088)))"),4.2080344E7)</f>
        <v>42080344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" t="s">
        <v>444</v>
      </c>
      <c r="B777" s="5" t="str">
        <f t="shared" si="2"/>
        <v>/ldqc/jclb/pbb/zmflq/wqdlv/jrqsqrv/zmflq/wqgngf/</v>
      </c>
      <c r="C777" s="6" t="str">
        <f t="shared" si="3"/>
        <v>144355756</v>
      </c>
      <c r="D777" s="1" t="str">
        <f>IFERROR(__xludf.DUMMYFUNCTION("IF( ISBETWEEN(CODE(LEFT(A777,1)),CODE(""0""),CODE(""9"")), B777 &amp;A777,)"),"")</f>
        <v/>
      </c>
      <c r="E777" s="7">
        <f t="shared" si="1"/>
        <v>0</v>
      </c>
      <c r="F777" s="5"/>
      <c r="G777" s="5"/>
      <c r="H777" s="5">
        <f>IFERROR(__xludf.DUMMYFUNCTION("SUM(FILTER(E$2:E$1088,FIND(G777,D$2:D$1088)))"),4.2080344E7)</f>
        <v>42080344</v>
      </c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" t="s">
        <v>8</v>
      </c>
      <c r="B778" s="5" t="str">
        <f t="shared" si="2"/>
        <v>/ldqc/jclb/pbb/zmflq/wqdlv/jrqsqrv/zmflq/wqgngf/</v>
      </c>
      <c r="C778" s="6" t="str">
        <f t="shared" si="3"/>
        <v>144355756</v>
      </c>
      <c r="D778" s="1" t="str">
        <f>IFERROR(__xludf.DUMMYFUNCTION("IF( ISBETWEEN(CODE(LEFT(A778,1)),CODE(""0""),CODE(""9"")), B778 &amp;A778,)"),"")</f>
        <v/>
      </c>
      <c r="E778" s="7">
        <f t="shared" si="1"/>
        <v>0</v>
      </c>
      <c r="F778" s="5"/>
      <c r="G778" s="5"/>
      <c r="H778" s="5">
        <f>IFERROR(__xludf.DUMMYFUNCTION("SUM(FILTER(E$2:E$1088,FIND(G778,D$2:D$1088)))"),4.2080344E7)</f>
        <v>42080344</v>
      </c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" t="s">
        <v>445</v>
      </c>
      <c r="B779" s="5" t="str">
        <f t="shared" si="2"/>
        <v>/ldqc/jclb/pbb/zmflq/wqdlv/jrqsqrv/zmflq/wqgngf/</v>
      </c>
      <c r="C779" s="6" t="str">
        <f t="shared" si="3"/>
        <v>144355756</v>
      </c>
      <c r="D779" s="1" t="str">
        <f>IFERROR(__xludf.DUMMYFUNCTION("IF( ISBETWEEN(CODE(LEFT(A779,1)),CODE(""0""),CODE(""9"")), B779 &amp;A779,)"),"/ldqc/jclb/pbb/zmflq/wqdlv/jrqsqrv/zmflq/wqgngf/14302 bdz.jdw")</f>
        <v>/ldqc/jclb/pbb/zmflq/wqdlv/jrqsqrv/zmflq/wqgngf/14302 bdz.jdw</v>
      </c>
      <c r="E779" s="7">
        <f t="shared" si="1"/>
        <v>14302</v>
      </c>
      <c r="F779" s="5"/>
      <c r="G779" s="5"/>
      <c r="H779" s="5">
        <f>IFERROR(__xludf.DUMMYFUNCTION("SUM(FILTER(E$2:E$1088,FIND(G779,D$2:D$1088)))"),4.2080344E7)</f>
        <v>42080344</v>
      </c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" t="s">
        <v>446</v>
      </c>
      <c r="B780" s="5" t="str">
        <f t="shared" si="2"/>
        <v>/ldqc/jclb/pbb/zmflq/wqdlv/jrqsqrv/zmflq/wqgngf/</v>
      </c>
      <c r="C780" s="6" t="str">
        <f t="shared" si="3"/>
        <v>144355756</v>
      </c>
      <c r="D780" s="1" t="str">
        <f>IFERROR(__xludf.DUMMYFUNCTION("IF( ISBETWEEN(CODE(LEFT(A780,1)),CODE(""0""),CODE(""9"")), B780 &amp;A780,)"),"")</f>
        <v/>
      </c>
      <c r="E780" s="7">
        <f t="shared" si="1"/>
        <v>0</v>
      </c>
      <c r="F780" s="5"/>
      <c r="G780" s="5"/>
      <c r="H780" s="5">
        <f>IFERROR(__xludf.DUMMYFUNCTION("SUM(FILTER(E$2:E$1088,FIND(G780,D$2:D$1088)))"),4.2080344E7)</f>
        <v>42080344</v>
      </c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" t="s">
        <v>447</v>
      </c>
      <c r="B781" s="5" t="str">
        <f t="shared" si="2"/>
        <v>/ldqc/jclb/pbb/zmflq/wqdlv/jrqsqrv/zmflq/wqgngf/</v>
      </c>
      <c r="C781" s="6" t="str">
        <f t="shared" si="3"/>
        <v>144355756</v>
      </c>
      <c r="D781" s="1" t="str">
        <f>IFERROR(__xludf.DUMMYFUNCTION("IF( ISBETWEEN(CODE(LEFT(A781,1)),CODE(""0""),CODE(""9"")), B781 &amp;A781,)"),"")</f>
        <v/>
      </c>
      <c r="E781" s="7">
        <f t="shared" si="1"/>
        <v>0</v>
      </c>
      <c r="F781" s="5"/>
      <c r="G781" s="5"/>
      <c r="H781" s="5">
        <f>IFERROR(__xludf.DUMMYFUNCTION("SUM(FILTER(E$2:E$1088,FIND(G781,D$2:D$1088)))"),4.2080344E7)</f>
        <v>42080344</v>
      </c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" t="s">
        <v>448</v>
      </c>
      <c r="B782" s="5" t="str">
        <f t="shared" si="2"/>
        <v>/ldqc/jclb/pbb/zmflq/wqdlv/jrqsqrv/zmflq/wqgngf/</v>
      </c>
      <c r="C782" s="6" t="str">
        <f t="shared" si="3"/>
        <v>144355756</v>
      </c>
      <c r="D782" s="1" t="str">
        <f>IFERROR(__xludf.DUMMYFUNCTION("IF( ISBETWEEN(CODE(LEFT(A782,1)),CODE(""0""),CODE(""9"")), B782 &amp;A782,)"),"/ldqc/jclb/pbb/zmflq/wqdlv/jrqsqrv/zmflq/wqgngf/22718 nwfh.nzf")</f>
        <v>/ldqc/jclb/pbb/zmflq/wqdlv/jrqsqrv/zmflq/wqgngf/22718 nwfh.nzf</v>
      </c>
      <c r="E782" s="7">
        <f t="shared" si="1"/>
        <v>22718</v>
      </c>
      <c r="F782" s="5"/>
      <c r="G782" s="5"/>
      <c r="H782" s="5">
        <f>IFERROR(__xludf.DUMMYFUNCTION("SUM(FILTER(E$2:E$1088,FIND(G782,D$2:D$1088)))"),4.2080344E7)</f>
        <v>42080344</v>
      </c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" t="s">
        <v>449</v>
      </c>
      <c r="B783" s="5" t="str">
        <f t="shared" si="2"/>
        <v>/ldqc/jclb/pbb/zmflq/wqdlv/jrqsqrv/zmflq/wqgngf/jpgfsgd/</v>
      </c>
      <c r="C783" s="6" t="str">
        <f t="shared" si="3"/>
        <v>1443557567</v>
      </c>
      <c r="D783" s="1" t="str">
        <f>IFERROR(__xludf.DUMMYFUNCTION("IF( ISBETWEEN(CODE(LEFT(A783,1)),CODE(""0""),CODE(""9"")), B783 &amp;A783,)"),"")</f>
        <v/>
      </c>
      <c r="E783" s="7">
        <f t="shared" si="1"/>
        <v>0</v>
      </c>
      <c r="F783" s="5"/>
      <c r="G783" s="5"/>
      <c r="H783" s="5">
        <f>IFERROR(__xludf.DUMMYFUNCTION("SUM(FILTER(E$2:E$1088,FIND(G783,D$2:D$1088)))"),4.2080344E7)</f>
        <v>42080344</v>
      </c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" t="s">
        <v>8</v>
      </c>
      <c r="B784" s="5" t="str">
        <f t="shared" si="2"/>
        <v>/ldqc/jclb/pbb/zmflq/wqdlv/jrqsqrv/zmflq/wqgngf/jpgfsgd/</v>
      </c>
      <c r="C784" s="6" t="str">
        <f t="shared" si="3"/>
        <v>1443557567</v>
      </c>
      <c r="D784" s="1" t="str">
        <f>IFERROR(__xludf.DUMMYFUNCTION("IF( ISBETWEEN(CODE(LEFT(A784,1)),CODE(""0""),CODE(""9"")), B784 &amp;A784,)"),"")</f>
        <v/>
      </c>
      <c r="E784" s="7">
        <f t="shared" si="1"/>
        <v>0</v>
      </c>
      <c r="F784" s="5"/>
      <c r="G784" s="5"/>
      <c r="H784" s="5">
        <f>IFERROR(__xludf.DUMMYFUNCTION("SUM(FILTER(E$2:E$1088,FIND(G784,D$2:D$1088)))"),4.2080344E7)</f>
        <v>42080344</v>
      </c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" t="s">
        <v>12</v>
      </c>
      <c r="B785" s="5" t="str">
        <f t="shared" si="2"/>
        <v>/ldqc/jclb/pbb/zmflq/wqdlv/jrqsqrv/zmflq/wqgngf/jpgfsgd/</v>
      </c>
      <c r="C785" s="6" t="str">
        <f t="shared" si="3"/>
        <v>1443557567</v>
      </c>
      <c r="D785" s="1" t="str">
        <f>IFERROR(__xludf.DUMMYFUNCTION("IF( ISBETWEEN(CODE(LEFT(A785,1)),CODE(""0""),CODE(""9"")), B785 &amp;A785,)"),"")</f>
        <v/>
      </c>
      <c r="E785" s="7">
        <f t="shared" si="1"/>
        <v>0</v>
      </c>
      <c r="F785" s="5"/>
      <c r="G785" s="5"/>
      <c r="H785" s="5">
        <f>IFERROR(__xludf.DUMMYFUNCTION("SUM(FILTER(E$2:E$1088,FIND(G785,D$2:D$1088)))"),4.2080344E7)</f>
        <v>42080344</v>
      </c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" t="s">
        <v>450</v>
      </c>
      <c r="B786" s="5" t="str">
        <f t="shared" si="2"/>
        <v>/ldqc/jclb/pbb/zmflq/wqdlv/jrqsqrv/zmflq/wqgngf/jpgfsgd/</v>
      </c>
      <c r="C786" s="6" t="str">
        <f t="shared" si="3"/>
        <v>1443557567</v>
      </c>
      <c r="D786" s="1" t="str">
        <f>IFERROR(__xludf.DUMMYFUNCTION("IF( ISBETWEEN(CODE(LEFT(A786,1)),CODE(""0""),CODE(""9"")), B786 &amp;A786,)"),"")</f>
        <v/>
      </c>
      <c r="E786" s="7">
        <f t="shared" si="1"/>
        <v>0</v>
      </c>
      <c r="F786" s="5"/>
      <c r="G786" s="5"/>
      <c r="H786" s="5">
        <f>IFERROR(__xludf.DUMMYFUNCTION("SUM(FILTER(E$2:E$1088,FIND(G786,D$2:D$1088)))"),4.2080344E7)</f>
        <v>42080344</v>
      </c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" t="s">
        <v>30</v>
      </c>
      <c r="B787" s="5" t="str">
        <f t="shared" si="2"/>
        <v>/ldqc/jclb/pbb/zmflq/wqdlv/jrqsqrv/zmflq/wqgngf/jpgfsgd/lcgv/</v>
      </c>
      <c r="C787" s="6" t="str">
        <f t="shared" si="3"/>
        <v>14435575674</v>
      </c>
      <c r="D787" s="1" t="str">
        <f>IFERROR(__xludf.DUMMYFUNCTION("IF( ISBETWEEN(CODE(LEFT(A787,1)),CODE(""0""),CODE(""9"")), B787 &amp;A787,)"),"")</f>
        <v/>
      </c>
      <c r="E787" s="7">
        <f t="shared" si="1"/>
        <v>0</v>
      </c>
      <c r="F787" s="5"/>
      <c r="G787" s="5"/>
      <c r="H787" s="5">
        <f>IFERROR(__xludf.DUMMYFUNCTION("SUM(FILTER(E$2:E$1088,FIND(G787,D$2:D$1088)))"),4.2080344E7)</f>
        <v>42080344</v>
      </c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" t="s">
        <v>8</v>
      </c>
      <c r="B788" s="5" t="str">
        <f t="shared" si="2"/>
        <v>/ldqc/jclb/pbb/zmflq/wqdlv/jrqsqrv/zmflq/wqgngf/jpgfsgd/lcgv/</v>
      </c>
      <c r="C788" s="6" t="str">
        <f t="shared" si="3"/>
        <v>14435575674</v>
      </c>
      <c r="D788" s="1" t="str">
        <f>IFERROR(__xludf.DUMMYFUNCTION("IF( ISBETWEEN(CODE(LEFT(A788,1)),CODE(""0""),CODE(""9"")), B788 &amp;A788,)"),"")</f>
        <v/>
      </c>
      <c r="E788" s="7">
        <f t="shared" si="1"/>
        <v>0</v>
      </c>
      <c r="F788" s="5"/>
      <c r="G788" s="5"/>
      <c r="H788" s="5">
        <f>IFERROR(__xludf.DUMMYFUNCTION("SUM(FILTER(E$2:E$1088,FIND(G788,D$2:D$1088)))"),4.2080344E7)</f>
        <v>42080344</v>
      </c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" t="s">
        <v>451</v>
      </c>
      <c r="B789" s="5" t="str">
        <f t="shared" si="2"/>
        <v>/ldqc/jclb/pbb/zmflq/wqdlv/jrqsqrv/zmflq/wqgngf/jpgfsgd/lcgv/</v>
      </c>
      <c r="C789" s="6" t="str">
        <f t="shared" si="3"/>
        <v>14435575674</v>
      </c>
      <c r="D789" s="1" t="str">
        <f>IFERROR(__xludf.DUMMYFUNCTION("IF( ISBETWEEN(CODE(LEFT(A789,1)),CODE(""0""),CODE(""9"")), B789 &amp;A789,)"),"/ldqc/jclb/pbb/zmflq/wqdlv/jrqsqrv/zmflq/wqgngf/jpgfsgd/lcgv/284229 qhwc.zpq")</f>
        <v>/ldqc/jclb/pbb/zmflq/wqdlv/jrqsqrv/zmflq/wqgngf/jpgfsgd/lcgv/284229 qhwc.zpq</v>
      </c>
      <c r="E789" s="7">
        <f t="shared" si="1"/>
        <v>284229</v>
      </c>
      <c r="F789" s="5"/>
      <c r="G789" s="5"/>
      <c r="H789" s="5">
        <f>IFERROR(__xludf.DUMMYFUNCTION("SUM(FILTER(E$2:E$1088,FIND(G789,D$2:D$1088)))"),4.2080344E7)</f>
        <v>42080344</v>
      </c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" t="s">
        <v>452</v>
      </c>
      <c r="B790" s="5" t="str">
        <f t="shared" si="2"/>
        <v>/ldqc/jclb/pbb/zmflq/wqdlv/jrqsqrv/zmflq/wqgngf/jpgfsgd/lcgv/</v>
      </c>
      <c r="C790" s="6" t="str">
        <f t="shared" si="3"/>
        <v>14435575674</v>
      </c>
      <c r="D790" s="1" t="str">
        <f>IFERROR(__xludf.DUMMYFUNCTION("IF( ISBETWEEN(CODE(LEFT(A790,1)),CODE(""0""),CODE(""9"")), B790 &amp;A790,)"),"")</f>
        <v/>
      </c>
      <c r="E790" s="7">
        <f t="shared" si="1"/>
        <v>0</v>
      </c>
      <c r="F790" s="5"/>
      <c r="G790" s="5"/>
      <c r="H790" s="5">
        <f>IFERROR(__xludf.DUMMYFUNCTION("SUM(FILTER(E$2:E$1088,FIND(G790,D$2:D$1088)))"),4.2080344E7)</f>
        <v>42080344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" t="s">
        <v>453</v>
      </c>
      <c r="B791" s="5" t="str">
        <f t="shared" si="2"/>
        <v>/ldqc/jclb/pbb/zmflq/wqdlv/jrqsqrv/zmflq/wqgngf/jpgfsgd/lcgv/wsjs/</v>
      </c>
      <c r="C791" s="6" t="str">
        <f t="shared" si="3"/>
        <v>144355756744</v>
      </c>
      <c r="D791" s="1" t="str">
        <f>IFERROR(__xludf.DUMMYFUNCTION("IF( ISBETWEEN(CODE(LEFT(A791,1)),CODE(""0""),CODE(""9"")), B791 &amp;A791,)"),"")</f>
        <v/>
      </c>
      <c r="E791" s="7">
        <f t="shared" si="1"/>
        <v>0</v>
      </c>
      <c r="F791" s="5"/>
      <c r="G791" s="5"/>
      <c r="H791" s="5">
        <f>IFERROR(__xludf.DUMMYFUNCTION("SUM(FILTER(E$2:E$1088,FIND(G791,D$2:D$1088)))"),4.2080344E7)</f>
        <v>42080344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" t="s">
        <v>8</v>
      </c>
      <c r="B792" s="5" t="str">
        <f t="shared" si="2"/>
        <v>/ldqc/jclb/pbb/zmflq/wqdlv/jrqsqrv/zmflq/wqgngf/jpgfsgd/lcgv/wsjs/</v>
      </c>
      <c r="C792" s="6" t="str">
        <f t="shared" si="3"/>
        <v>144355756744</v>
      </c>
      <c r="D792" s="1" t="str">
        <f>IFERROR(__xludf.DUMMYFUNCTION("IF( ISBETWEEN(CODE(LEFT(A792,1)),CODE(""0""),CODE(""9"")), B792 &amp;A792,)"),"")</f>
        <v/>
      </c>
      <c r="E792" s="7">
        <f t="shared" si="1"/>
        <v>0</v>
      </c>
      <c r="F792" s="5"/>
      <c r="G792" s="5"/>
      <c r="H792" s="5">
        <f>IFERROR(__xludf.DUMMYFUNCTION("SUM(FILTER(E$2:E$1088,FIND(G792,D$2:D$1088)))"),4.2080344E7)</f>
        <v>42080344</v>
      </c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" t="s">
        <v>454</v>
      </c>
      <c r="B793" s="5" t="str">
        <f t="shared" si="2"/>
        <v>/ldqc/jclb/pbb/zmflq/wqdlv/jrqsqrv/zmflq/wqgngf/jpgfsgd/lcgv/wsjs/</v>
      </c>
      <c r="C793" s="6" t="str">
        <f t="shared" si="3"/>
        <v>144355756744</v>
      </c>
      <c r="D793" s="1" t="str">
        <f>IFERROR(__xludf.DUMMYFUNCTION("IF( ISBETWEEN(CODE(LEFT(A793,1)),CODE(""0""),CODE(""9"")), B793 &amp;A793,)"),"/ldqc/jclb/pbb/zmflq/wqdlv/jrqsqrv/zmflq/wqgngf/jpgfsgd/lcgv/wsjs/111635 lcgv")</f>
        <v>/ldqc/jclb/pbb/zmflq/wqdlv/jrqsqrv/zmflq/wqgngf/jpgfsgd/lcgv/wsjs/111635 lcgv</v>
      </c>
      <c r="E793" s="7">
        <f t="shared" si="1"/>
        <v>111635</v>
      </c>
      <c r="F793" s="5"/>
      <c r="G793" s="5"/>
      <c r="H793" s="5">
        <f>IFERROR(__xludf.DUMMYFUNCTION("SUM(FILTER(E$2:E$1088,FIND(G793,D$2:D$1088)))"),4.2080344E7)</f>
        <v>42080344</v>
      </c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" t="s">
        <v>18</v>
      </c>
      <c r="B794" s="5" t="str">
        <f t="shared" si="2"/>
        <v>/ldqc/jclb/pbb/zmflq/wqdlv/jrqsqrv/zmflq/wqgngf/jpgfsgd/lcgv/</v>
      </c>
      <c r="C794" s="6" t="str">
        <f t="shared" si="3"/>
        <v>14435575674</v>
      </c>
      <c r="D794" s="1" t="str">
        <f>IFERROR(__xludf.DUMMYFUNCTION("IF( ISBETWEEN(CODE(LEFT(A794,1)),CODE(""0""),CODE(""9"")), B794 &amp;A794,)"),"")</f>
        <v/>
      </c>
      <c r="E794" s="7">
        <f t="shared" si="1"/>
        <v>0</v>
      </c>
      <c r="F794" s="5"/>
      <c r="G794" s="5"/>
      <c r="H794" s="5">
        <f>IFERROR(__xludf.DUMMYFUNCTION("SUM(FILTER(E$2:E$1088,FIND(G794,D$2:D$1088)))"),4.2080344E7)</f>
        <v>42080344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" t="s">
        <v>18</v>
      </c>
      <c r="B795" s="5" t="str">
        <f t="shared" si="2"/>
        <v>/ldqc/jclb/pbb/zmflq/wqdlv/jrqsqrv/zmflq/wqgngf/jpgfsgd/</v>
      </c>
      <c r="C795" s="6" t="str">
        <f t="shared" si="3"/>
        <v>1443557567</v>
      </c>
      <c r="D795" s="1" t="str">
        <f>IFERROR(__xludf.DUMMYFUNCTION("IF( ISBETWEEN(CODE(LEFT(A795,1)),CODE(""0""),CODE(""9"")), B795 &amp;A795,)"),"")</f>
        <v/>
      </c>
      <c r="E795" s="7">
        <f t="shared" si="1"/>
        <v>0</v>
      </c>
      <c r="F795" s="5"/>
      <c r="G795" s="5"/>
      <c r="H795" s="5">
        <f>IFERROR(__xludf.DUMMYFUNCTION("SUM(FILTER(E$2:E$1088,FIND(G795,D$2:D$1088)))"),4.2080344E7)</f>
        <v>42080344</v>
      </c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" t="s">
        <v>455</v>
      </c>
      <c r="B796" s="5" t="str">
        <f t="shared" si="2"/>
        <v>/ldqc/jclb/pbb/zmflq/wqdlv/jrqsqrv/zmflq/wqgngf/jpgfsgd/qbrwz/</v>
      </c>
      <c r="C796" s="6" t="str">
        <f t="shared" si="3"/>
        <v>14435575675</v>
      </c>
      <c r="D796" s="1" t="str">
        <f>IFERROR(__xludf.DUMMYFUNCTION("IF( ISBETWEEN(CODE(LEFT(A796,1)),CODE(""0""),CODE(""9"")), B796 &amp;A796,)"),"")</f>
        <v/>
      </c>
      <c r="E796" s="7">
        <f t="shared" si="1"/>
        <v>0</v>
      </c>
      <c r="F796" s="5"/>
      <c r="G796" s="5"/>
      <c r="H796" s="5">
        <f>IFERROR(__xludf.DUMMYFUNCTION("SUM(FILTER(E$2:E$1088,FIND(G796,D$2:D$1088)))"),4.2080344E7)</f>
        <v>42080344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" t="s">
        <v>8</v>
      </c>
      <c r="B797" s="5" t="str">
        <f t="shared" si="2"/>
        <v>/ldqc/jclb/pbb/zmflq/wqdlv/jrqsqrv/zmflq/wqgngf/jpgfsgd/qbrwz/</v>
      </c>
      <c r="C797" s="6" t="str">
        <f t="shared" si="3"/>
        <v>14435575675</v>
      </c>
      <c r="D797" s="1" t="str">
        <f>IFERROR(__xludf.DUMMYFUNCTION("IF( ISBETWEEN(CODE(LEFT(A797,1)),CODE(""0""),CODE(""9"")), B797 &amp;A797,)"),"")</f>
        <v/>
      </c>
      <c r="E797" s="7">
        <f t="shared" si="1"/>
        <v>0</v>
      </c>
      <c r="F797" s="5"/>
      <c r="G797" s="5"/>
      <c r="H797" s="5">
        <f>IFERROR(__xludf.DUMMYFUNCTION("SUM(FILTER(E$2:E$1088,FIND(G797,D$2:D$1088)))"),4.2080344E7)</f>
        <v>42080344</v>
      </c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" t="s">
        <v>456</v>
      </c>
      <c r="B798" s="5" t="str">
        <f t="shared" si="2"/>
        <v>/ldqc/jclb/pbb/zmflq/wqdlv/jrqsqrv/zmflq/wqgngf/jpgfsgd/qbrwz/</v>
      </c>
      <c r="C798" s="6" t="str">
        <f t="shared" si="3"/>
        <v>14435575675</v>
      </c>
      <c r="D798" s="1" t="str">
        <f>IFERROR(__xludf.DUMMYFUNCTION("IF( ISBETWEEN(CODE(LEFT(A798,1)),CODE(""0""),CODE(""9"")), B798 &amp;A798,)"),"/ldqc/jclb/pbb/zmflq/wqdlv/jrqsqrv/zmflq/wqgngf/jpgfsgd/qbrwz/199057 gpssftw.wdb")</f>
        <v>/ldqc/jclb/pbb/zmflq/wqdlv/jrqsqrv/zmflq/wqgngf/jpgfsgd/qbrwz/199057 gpssftw.wdb</v>
      </c>
      <c r="E798" s="7">
        <f t="shared" si="1"/>
        <v>199057</v>
      </c>
      <c r="F798" s="5"/>
      <c r="G798" s="5"/>
      <c r="H798" s="5">
        <f>IFERROR(__xludf.DUMMYFUNCTION("SUM(FILTER(E$2:E$1088,FIND(G798,D$2:D$1088)))"),4.2080344E7)</f>
        <v>42080344</v>
      </c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" t="s">
        <v>18</v>
      </c>
      <c r="B799" s="5" t="str">
        <f t="shared" si="2"/>
        <v>/ldqc/jclb/pbb/zmflq/wqdlv/jrqsqrv/zmflq/wqgngf/jpgfsgd/</v>
      </c>
      <c r="C799" s="6" t="str">
        <f t="shared" si="3"/>
        <v>1443557567</v>
      </c>
      <c r="D799" s="1" t="str">
        <f>IFERROR(__xludf.DUMMYFUNCTION("IF( ISBETWEEN(CODE(LEFT(A799,1)),CODE(""0""),CODE(""9"")), B799 &amp;A799,)"),"")</f>
        <v/>
      </c>
      <c r="E799" s="7">
        <f t="shared" si="1"/>
        <v>0</v>
      </c>
      <c r="F799" s="5"/>
      <c r="G799" s="5"/>
      <c r="H799" s="5">
        <f>IFERROR(__xludf.DUMMYFUNCTION("SUM(FILTER(E$2:E$1088,FIND(G799,D$2:D$1088)))"),4.2080344E7)</f>
        <v>42080344</v>
      </c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" t="s">
        <v>18</v>
      </c>
      <c r="B800" s="5" t="str">
        <f t="shared" si="2"/>
        <v>/ldqc/jclb/pbb/zmflq/wqdlv/jrqsqrv/zmflq/wqgngf/</v>
      </c>
      <c r="C800" s="6" t="str">
        <f t="shared" si="3"/>
        <v>144355756</v>
      </c>
      <c r="D800" s="1" t="str">
        <f>IFERROR(__xludf.DUMMYFUNCTION("IF( ISBETWEEN(CODE(LEFT(A800,1)),CODE(""0""),CODE(""9"")), B800 &amp;A800,)"),"")</f>
        <v/>
      </c>
      <c r="E800" s="7">
        <f t="shared" si="1"/>
        <v>0</v>
      </c>
      <c r="F800" s="5"/>
      <c r="G800" s="5"/>
      <c r="H800" s="5">
        <f>IFERROR(__xludf.DUMMYFUNCTION("SUM(FILTER(E$2:E$1088,FIND(G800,D$2:D$1088)))"),4.2080344E7)</f>
        <v>42080344</v>
      </c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" t="s">
        <v>457</v>
      </c>
      <c r="B801" s="5" t="str">
        <f t="shared" si="2"/>
        <v>/ldqc/jclb/pbb/zmflq/wqdlv/jrqsqrv/zmflq/wqgngf/ldwgr/</v>
      </c>
      <c r="C801" s="6" t="str">
        <f t="shared" si="3"/>
        <v>1443557565</v>
      </c>
      <c r="D801" s="1" t="str">
        <f>IFERROR(__xludf.DUMMYFUNCTION("IF( ISBETWEEN(CODE(LEFT(A801,1)),CODE(""0""),CODE(""9"")), B801 &amp;A801,)"),"")</f>
        <v/>
      </c>
      <c r="E801" s="7">
        <f t="shared" si="1"/>
        <v>0</v>
      </c>
      <c r="F801" s="5"/>
      <c r="G801" s="5"/>
      <c r="H801" s="5">
        <f>IFERROR(__xludf.DUMMYFUNCTION("SUM(FILTER(E$2:E$1088,FIND(G801,D$2:D$1088)))"),4.2080344E7)</f>
        <v>42080344</v>
      </c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" t="s">
        <v>8</v>
      </c>
      <c r="B802" s="5" t="str">
        <f t="shared" si="2"/>
        <v>/ldqc/jclb/pbb/zmflq/wqdlv/jrqsqrv/zmflq/wqgngf/ldwgr/</v>
      </c>
      <c r="C802" s="6" t="str">
        <f t="shared" si="3"/>
        <v>1443557565</v>
      </c>
      <c r="D802" s="1" t="str">
        <f>IFERROR(__xludf.DUMMYFUNCTION("IF( ISBETWEEN(CODE(LEFT(A802,1)),CODE(""0""),CODE(""9"")), B802 &amp;A802,)"),"")</f>
        <v/>
      </c>
      <c r="E802" s="7">
        <f t="shared" si="1"/>
        <v>0</v>
      </c>
      <c r="F802" s="5"/>
      <c r="G802" s="5"/>
      <c r="H802" s="5">
        <f>IFERROR(__xludf.DUMMYFUNCTION("SUM(FILTER(E$2:E$1088,FIND(G802,D$2:D$1088)))"),4.2080344E7)</f>
        <v>42080344</v>
      </c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" t="s">
        <v>458</v>
      </c>
      <c r="B803" s="5" t="str">
        <f t="shared" si="2"/>
        <v>/ldqc/jclb/pbb/zmflq/wqdlv/jrqsqrv/zmflq/wqgngf/ldwgr/</v>
      </c>
      <c r="C803" s="6" t="str">
        <f t="shared" si="3"/>
        <v>1443557565</v>
      </c>
      <c r="D803" s="1" t="str">
        <f>IFERROR(__xludf.DUMMYFUNCTION("IF( ISBETWEEN(CODE(LEFT(A803,1)),CODE(""0""),CODE(""9"")), B803 &amp;A803,)"),"/ldqc/jclb/pbb/zmflq/wqdlv/jrqsqrv/zmflq/wqgngf/ldwgr/260404 gdnpg.vjb")</f>
        <v>/ldqc/jclb/pbb/zmflq/wqdlv/jrqsqrv/zmflq/wqgngf/ldwgr/260404 gdnpg.vjb</v>
      </c>
      <c r="E803" s="7">
        <f t="shared" si="1"/>
        <v>260404</v>
      </c>
      <c r="F803" s="5"/>
      <c r="G803" s="5"/>
      <c r="H803" s="5">
        <f>IFERROR(__xludf.DUMMYFUNCTION("SUM(FILTER(E$2:E$1088,FIND(G803,D$2:D$1088)))"),4.2080344E7)</f>
        <v>42080344</v>
      </c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" t="s">
        <v>18</v>
      </c>
      <c r="B804" s="5" t="str">
        <f t="shared" si="2"/>
        <v>/ldqc/jclb/pbb/zmflq/wqdlv/jrqsqrv/zmflq/wqgngf/</v>
      </c>
      <c r="C804" s="6" t="str">
        <f t="shared" si="3"/>
        <v>144355756</v>
      </c>
      <c r="D804" s="1" t="str">
        <f>IFERROR(__xludf.DUMMYFUNCTION("IF( ISBETWEEN(CODE(LEFT(A804,1)),CODE(""0""),CODE(""9"")), B804 &amp;A804,)"),"")</f>
        <v/>
      </c>
      <c r="E804" s="7">
        <f t="shared" si="1"/>
        <v>0</v>
      </c>
      <c r="F804" s="5"/>
      <c r="G804" s="5"/>
      <c r="H804" s="5">
        <f>IFERROR(__xludf.DUMMYFUNCTION("SUM(FILTER(E$2:E$1088,FIND(G804,D$2:D$1088)))"),4.2080344E7)</f>
        <v>42080344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" t="s">
        <v>18</v>
      </c>
      <c r="B805" s="5" t="str">
        <f t="shared" si="2"/>
        <v>/ldqc/jclb/pbb/zmflq/wqdlv/jrqsqrv/zmflq/</v>
      </c>
      <c r="C805" s="6" t="str">
        <f t="shared" si="3"/>
        <v>14435575</v>
      </c>
      <c r="D805" s="1" t="str">
        <f>IFERROR(__xludf.DUMMYFUNCTION("IF( ISBETWEEN(CODE(LEFT(A805,1)),CODE(""0""),CODE(""9"")), B805 &amp;A805,)"),"")</f>
        <v/>
      </c>
      <c r="E805" s="7">
        <f t="shared" si="1"/>
        <v>0</v>
      </c>
      <c r="F805" s="5"/>
      <c r="G805" s="5"/>
      <c r="H805" s="5">
        <f>IFERROR(__xludf.DUMMYFUNCTION("SUM(FILTER(E$2:E$1088,FIND(G805,D$2:D$1088)))"),4.2080344E7)</f>
        <v>42080344</v>
      </c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" t="s">
        <v>18</v>
      </c>
      <c r="B806" s="5" t="str">
        <f t="shared" si="2"/>
        <v>/ldqc/jclb/pbb/zmflq/wqdlv/jrqsqrv/</v>
      </c>
      <c r="C806" s="6" t="str">
        <f t="shared" si="3"/>
        <v>1443557</v>
      </c>
      <c r="D806" s="1" t="str">
        <f>IFERROR(__xludf.DUMMYFUNCTION("IF( ISBETWEEN(CODE(LEFT(A806,1)),CODE(""0""),CODE(""9"")), B806 &amp;A806,)"),"")</f>
        <v/>
      </c>
      <c r="E806" s="7">
        <f t="shared" si="1"/>
        <v>0</v>
      </c>
      <c r="F806" s="5"/>
      <c r="G806" s="5"/>
      <c r="H806" s="5">
        <f>IFERROR(__xludf.DUMMYFUNCTION("SUM(FILTER(E$2:E$1088,FIND(G806,D$2:D$1088)))"),4.2080344E7)</f>
        <v>42080344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" t="s">
        <v>18</v>
      </c>
      <c r="B807" s="5" t="str">
        <f t="shared" si="2"/>
        <v>/ldqc/jclb/pbb/zmflq/wqdlv/</v>
      </c>
      <c r="C807" s="6" t="str">
        <f t="shared" si="3"/>
        <v>144355</v>
      </c>
      <c r="D807" s="1" t="str">
        <f>IFERROR(__xludf.DUMMYFUNCTION("IF( ISBETWEEN(CODE(LEFT(A807,1)),CODE(""0""),CODE(""9"")), B807 &amp;A807,)"),"")</f>
        <v/>
      </c>
      <c r="E807" s="7">
        <f t="shared" si="1"/>
        <v>0</v>
      </c>
      <c r="F807" s="5"/>
      <c r="G807" s="5"/>
      <c r="H807" s="5">
        <f>IFERROR(__xludf.DUMMYFUNCTION("SUM(FILTER(E$2:E$1088,FIND(G807,D$2:D$1088)))"),4.2080344E7)</f>
        <v>42080344</v>
      </c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" t="s">
        <v>314</v>
      </c>
      <c r="B808" s="5" t="str">
        <f t="shared" si="2"/>
        <v>/ldqc/jclb/pbb/zmflq/wqdlv/rfzrwc/</v>
      </c>
      <c r="C808" s="6" t="str">
        <f t="shared" si="3"/>
        <v>1443556</v>
      </c>
      <c r="D808" s="1" t="str">
        <f>IFERROR(__xludf.DUMMYFUNCTION("IF( ISBETWEEN(CODE(LEFT(A808,1)),CODE(""0""),CODE(""9"")), B808 &amp;A808,)"),"")</f>
        <v/>
      </c>
      <c r="E808" s="7">
        <f t="shared" si="1"/>
        <v>0</v>
      </c>
      <c r="F808" s="5"/>
      <c r="G808" s="5"/>
      <c r="H808" s="5">
        <f>IFERROR(__xludf.DUMMYFUNCTION("SUM(FILTER(E$2:E$1088,FIND(G808,D$2:D$1088)))"),4.2080344E7)</f>
        <v>42080344</v>
      </c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" t="s">
        <v>8</v>
      </c>
      <c r="B809" s="5" t="str">
        <f t="shared" si="2"/>
        <v>/ldqc/jclb/pbb/zmflq/wqdlv/rfzrwc/</v>
      </c>
      <c r="C809" s="6" t="str">
        <f t="shared" si="3"/>
        <v>1443556</v>
      </c>
      <c r="D809" s="1" t="str">
        <f>IFERROR(__xludf.DUMMYFUNCTION("IF( ISBETWEEN(CODE(LEFT(A809,1)),CODE(""0""),CODE(""9"")), B809 &amp;A809,)"),"")</f>
        <v/>
      </c>
      <c r="E809" s="7">
        <f t="shared" si="1"/>
        <v>0</v>
      </c>
      <c r="F809" s="5"/>
      <c r="G809" s="5"/>
      <c r="H809" s="5">
        <f>IFERROR(__xludf.DUMMYFUNCTION("SUM(FILTER(E$2:E$1088,FIND(G809,D$2:D$1088)))"),4.2080344E7)</f>
        <v>42080344</v>
      </c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" t="s">
        <v>459</v>
      </c>
      <c r="B810" s="5" t="str">
        <f t="shared" si="2"/>
        <v>/ldqc/jclb/pbb/zmflq/wqdlv/rfzrwc/</v>
      </c>
      <c r="C810" s="6" t="str">
        <f t="shared" si="3"/>
        <v>1443556</v>
      </c>
      <c r="D810" s="1" t="str">
        <f>IFERROR(__xludf.DUMMYFUNCTION("IF( ISBETWEEN(CODE(LEFT(A810,1)),CODE(""0""),CODE(""9"")), B810 &amp;A810,)"),"")</f>
        <v/>
      </c>
      <c r="E810" s="7">
        <f t="shared" si="1"/>
        <v>0</v>
      </c>
      <c r="F810" s="5"/>
      <c r="G810" s="5"/>
      <c r="H810" s="5">
        <f>IFERROR(__xludf.DUMMYFUNCTION("SUM(FILTER(E$2:E$1088,FIND(G810,D$2:D$1088)))"),4.2080344E7)</f>
        <v>42080344</v>
      </c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" t="s">
        <v>460</v>
      </c>
      <c r="B811" s="5" t="str">
        <f t="shared" si="2"/>
        <v>/ldqc/jclb/pbb/zmflq/wqdlv/rfzrwc/lmcg/</v>
      </c>
      <c r="C811" s="6" t="str">
        <f t="shared" si="3"/>
        <v>14435564</v>
      </c>
      <c r="D811" s="1" t="str">
        <f>IFERROR(__xludf.DUMMYFUNCTION("IF( ISBETWEEN(CODE(LEFT(A811,1)),CODE(""0""),CODE(""9"")), B811 &amp;A811,)"),"")</f>
        <v/>
      </c>
      <c r="E811" s="7">
        <f t="shared" si="1"/>
        <v>0</v>
      </c>
      <c r="F811" s="5"/>
      <c r="G811" s="5"/>
      <c r="H811" s="5">
        <f>IFERROR(__xludf.DUMMYFUNCTION("SUM(FILTER(E$2:E$1088,FIND(G811,D$2:D$1088)))"),4.2080344E7)</f>
        <v>42080344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" t="s">
        <v>8</v>
      </c>
      <c r="B812" s="5" t="str">
        <f t="shared" si="2"/>
        <v>/ldqc/jclb/pbb/zmflq/wqdlv/rfzrwc/lmcg/</v>
      </c>
      <c r="C812" s="6" t="str">
        <f t="shared" si="3"/>
        <v>14435564</v>
      </c>
      <c r="D812" s="1" t="str">
        <f>IFERROR(__xludf.DUMMYFUNCTION("IF( ISBETWEEN(CODE(LEFT(A812,1)),CODE(""0""),CODE(""9"")), B812 &amp;A812,)"),"")</f>
        <v/>
      </c>
      <c r="E812" s="7">
        <f t="shared" si="1"/>
        <v>0</v>
      </c>
      <c r="F812" s="5"/>
      <c r="G812" s="5"/>
      <c r="H812" s="5">
        <f>IFERROR(__xludf.DUMMYFUNCTION("SUM(FILTER(E$2:E$1088,FIND(G812,D$2:D$1088)))"),4.2080344E7)</f>
        <v>42080344</v>
      </c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" t="s">
        <v>461</v>
      </c>
      <c r="B813" s="5" t="str">
        <f t="shared" si="2"/>
        <v>/ldqc/jclb/pbb/zmflq/wqdlv/rfzrwc/lmcg/</v>
      </c>
      <c r="C813" s="6" t="str">
        <f t="shared" si="3"/>
        <v>14435564</v>
      </c>
      <c r="D813" s="1" t="str">
        <f>IFERROR(__xludf.DUMMYFUNCTION("IF( ISBETWEEN(CODE(LEFT(A813,1)),CODE(""0""),CODE(""9"")), B813 &amp;A813,)"),"/ldqc/jclb/pbb/zmflq/wqdlv/rfzrwc/lmcg/32819 sjjztgr.rfj")</f>
        <v>/ldqc/jclb/pbb/zmflq/wqdlv/rfzrwc/lmcg/32819 sjjztgr.rfj</v>
      </c>
      <c r="E813" s="7">
        <f t="shared" si="1"/>
        <v>32819</v>
      </c>
      <c r="F813" s="5"/>
      <c r="G813" s="5"/>
      <c r="H813" s="5">
        <f>IFERROR(__xludf.DUMMYFUNCTION("SUM(FILTER(E$2:E$1088,FIND(G813,D$2:D$1088)))"),4.2080344E7)</f>
        <v>42080344</v>
      </c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" t="s">
        <v>18</v>
      </c>
      <c r="B814" s="5" t="str">
        <f t="shared" si="2"/>
        <v>/ldqc/jclb/pbb/zmflq/wqdlv/rfzrwc/</v>
      </c>
      <c r="C814" s="6" t="str">
        <f t="shared" si="3"/>
        <v>1443556</v>
      </c>
      <c r="D814" s="1" t="str">
        <f>IFERROR(__xludf.DUMMYFUNCTION("IF( ISBETWEEN(CODE(LEFT(A814,1)),CODE(""0""),CODE(""9"")), B814 &amp;A814,)"),"")</f>
        <v/>
      </c>
      <c r="E814" s="7">
        <f t="shared" si="1"/>
        <v>0</v>
      </c>
      <c r="F814" s="5"/>
      <c r="G814" s="5"/>
      <c r="H814" s="5">
        <f>IFERROR(__xludf.DUMMYFUNCTION("SUM(FILTER(E$2:E$1088,FIND(G814,D$2:D$1088)))"),4.2080344E7)</f>
        <v>42080344</v>
      </c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" t="s">
        <v>18</v>
      </c>
      <c r="B815" s="5" t="str">
        <f t="shared" si="2"/>
        <v>/ldqc/jclb/pbb/zmflq/wqdlv/</v>
      </c>
      <c r="C815" s="6" t="str">
        <f t="shared" si="3"/>
        <v>144355</v>
      </c>
      <c r="D815" s="1" t="str">
        <f>IFERROR(__xludf.DUMMYFUNCTION("IF( ISBETWEEN(CODE(LEFT(A815,1)),CODE(""0""),CODE(""9"")), B815 &amp;A815,)"),"")</f>
        <v/>
      </c>
      <c r="E815" s="7">
        <f t="shared" si="1"/>
        <v>0</v>
      </c>
      <c r="F815" s="5"/>
      <c r="G815" s="5"/>
      <c r="H815" s="5">
        <f>IFERROR(__xludf.DUMMYFUNCTION("SUM(FILTER(E$2:E$1088,FIND(G815,D$2:D$1088)))"),4.2080344E7)</f>
        <v>42080344</v>
      </c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" t="s">
        <v>18</v>
      </c>
      <c r="B816" s="5" t="str">
        <f t="shared" si="2"/>
        <v>/ldqc/jclb/pbb/zmflq/</v>
      </c>
      <c r="C816" s="6" t="str">
        <f t="shared" si="3"/>
        <v>14435</v>
      </c>
      <c r="D816" s="1" t="str">
        <f>IFERROR(__xludf.DUMMYFUNCTION("IF( ISBETWEEN(CODE(LEFT(A816,1)),CODE(""0""),CODE(""9"")), B816 &amp;A816,)"),"")</f>
        <v/>
      </c>
      <c r="E816" s="7">
        <f t="shared" si="1"/>
        <v>0</v>
      </c>
      <c r="F816" s="5"/>
      <c r="G816" s="5"/>
      <c r="H816" s="5">
        <f>IFERROR(__xludf.DUMMYFUNCTION("SUM(FILTER(E$2:E$1088,FIND(G816,D$2:D$1088)))"),4.2080344E7)</f>
        <v>42080344</v>
      </c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" t="s">
        <v>18</v>
      </c>
      <c r="B817" s="5" t="str">
        <f t="shared" si="2"/>
        <v>/ldqc/jclb/pbb/</v>
      </c>
      <c r="C817" s="6" t="str">
        <f t="shared" si="3"/>
        <v>1443</v>
      </c>
      <c r="D817" s="1" t="str">
        <f>IFERROR(__xludf.DUMMYFUNCTION("IF( ISBETWEEN(CODE(LEFT(A817,1)),CODE(""0""),CODE(""9"")), B817 &amp;A817,)"),"")</f>
        <v/>
      </c>
      <c r="E817" s="7">
        <f t="shared" si="1"/>
        <v>0</v>
      </c>
      <c r="F817" s="5"/>
      <c r="G817" s="5"/>
      <c r="H817" s="5">
        <f>IFERROR(__xludf.DUMMYFUNCTION("SUM(FILTER(E$2:E$1088,FIND(G817,D$2:D$1088)))"),4.2080344E7)</f>
        <v>42080344</v>
      </c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" t="s">
        <v>18</v>
      </c>
      <c r="B818" s="5" t="str">
        <f t="shared" si="2"/>
        <v>/ldqc/jclb/</v>
      </c>
      <c r="C818" s="6" t="str">
        <f t="shared" si="3"/>
        <v>144</v>
      </c>
      <c r="D818" s="1" t="str">
        <f>IFERROR(__xludf.DUMMYFUNCTION("IF( ISBETWEEN(CODE(LEFT(A818,1)),CODE(""0""),CODE(""9"")), B818 &amp;A818,)"),"")</f>
        <v/>
      </c>
      <c r="E818" s="7">
        <f t="shared" si="1"/>
        <v>0</v>
      </c>
      <c r="F818" s="5"/>
      <c r="G818" s="5"/>
      <c r="H818" s="5">
        <f>IFERROR(__xludf.DUMMYFUNCTION("SUM(FILTER(E$2:E$1088,FIND(G818,D$2:D$1088)))"),4.2080344E7)</f>
        <v>42080344</v>
      </c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" t="s">
        <v>462</v>
      </c>
      <c r="B819" s="5" t="str">
        <f t="shared" si="2"/>
        <v>/ldqc/jclb/vhjwtq/</v>
      </c>
      <c r="C819" s="6" t="str">
        <f t="shared" si="3"/>
        <v>1446</v>
      </c>
      <c r="D819" s="1" t="str">
        <f>IFERROR(__xludf.DUMMYFUNCTION("IF( ISBETWEEN(CODE(LEFT(A819,1)),CODE(""0""),CODE(""9"")), B819 &amp;A819,)"),"")</f>
        <v/>
      </c>
      <c r="E819" s="7">
        <f t="shared" si="1"/>
        <v>0</v>
      </c>
      <c r="F819" s="5"/>
      <c r="G819" s="5"/>
      <c r="H819" s="5">
        <f>IFERROR(__xludf.DUMMYFUNCTION("SUM(FILTER(E$2:E$1088,FIND(G819,D$2:D$1088)))"),4.2080344E7)</f>
        <v>42080344</v>
      </c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" t="s">
        <v>8</v>
      </c>
      <c r="B820" s="5" t="str">
        <f t="shared" si="2"/>
        <v>/ldqc/jclb/vhjwtq/</v>
      </c>
      <c r="C820" s="6" t="str">
        <f t="shared" si="3"/>
        <v>1446</v>
      </c>
      <c r="D820" s="1" t="str">
        <f>IFERROR(__xludf.DUMMYFUNCTION("IF( ISBETWEEN(CODE(LEFT(A820,1)),CODE(""0""),CODE(""9"")), B820 &amp;A820,)"),"")</f>
        <v/>
      </c>
      <c r="E820" s="7">
        <f t="shared" si="1"/>
        <v>0</v>
      </c>
      <c r="F820" s="5"/>
      <c r="G820" s="5"/>
      <c r="H820" s="5">
        <f>IFERROR(__xludf.DUMMYFUNCTION("SUM(FILTER(E$2:E$1088,FIND(G820,D$2:D$1088)))"),4.2080344E7)</f>
        <v>42080344</v>
      </c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" t="s">
        <v>463</v>
      </c>
      <c r="B821" s="5" t="str">
        <f t="shared" si="2"/>
        <v>/ldqc/jclb/vhjwtq/</v>
      </c>
      <c r="C821" s="6" t="str">
        <f t="shared" si="3"/>
        <v>1446</v>
      </c>
      <c r="D821" s="1" t="str">
        <f>IFERROR(__xludf.DUMMYFUNCTION("IF( ISBETWEEN(CODE(LEFT(A821,1)),CODE(""0""),CODE(""9"")), B821 &amp;A821,)"),"")</f>
        <v/>
      </c>
      <c r="E821" s="7">
        <f t="shared" si="1"/>
        <v>0</v>
      </c>
      <c r="F821" s="5"/>
      <c r="G821" s="5"/>
      <c r="H821" s="5">
        <f>IFERROR(__xludf.DUMMYFUNCTION("SUM(FILTER(E$2:E$1088,FIND(G821,D$2:D$1088)))"),4.2080344E7)</f>
        <v>42080344</v>
      </c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" t="s">
        <v>464</v>
      </c>
      <c r="B822" s="5" t="str">
        <f t="shared" si="2"/>
        <v>/ldqc/jclb/vhjwtq/qgqbrv/</v>
      </c>
      <c r="C822" s="6" t="str">
        <f t="shared" si="3"/>
        <v>14466</v>
      </c>
      <c r="D822" s="1" t="str">
        <f>IFERROR(__xludf.DUMMYFUNCTION("IF( ISBETWEEN(CODE(LEFT(A822,1)),CODE(""0""),CODE(""9"")), B822 &amp;A822,)"),"")</f>
        <v/>
      </c>
      <c r="E822" s="7">
        <f t="shared" si="1"/>
        <v>0</v>
      </c>
      <c r="F822" s="5"/>
      <c r="G822" s="5"/>
      <c r="H822" s="5">
        <f>IFERROR(__xludf.DUMMYFUNCTION("SUM(FILTER(E$2:E$1088,FIND(G822,D$2:D$1088)))"),4.2080344E7)</f>
        <v>42080344</v>
      </c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" t="s">
        <v>8</v>
      </c>
      <c r="B823" s="5" t="str">
        <f t="shared" si="2"/>
        <v>/ldqc/jclb/vhjwtq/qgqbrv/</v>
      </c>
      <c r="C823" s="6" t="str">
        <f t="shared" si="3"/>
        <v>14466</v>
      </c>
      <c r="D823" s="1" t="str">
        <f>IFERROR(__xludf.DUMMYFUNCTION("IF( ISBETWEEN(CODE(LEFT(A823,1)),CODE(""0""),CODE(""9"")), B823 &amp;A823,)"),"")</f>
        <v/>
      </c>
      <c r="E823" s="7">
        <f t="shared" si="1"/>
        <v>0</v>
      </c>
      <c r="F823" s="5"/>
      <c r="G823" s="5"/>
      <c r="H823" s="5">
        <f>IFERROR(__xludf.DUMMYFUNCTION("SUM(FILTER(E$2:E$1088,FIND(G823,D$2:D$1088)))"),4.2080344E7)</f>
        <v>42080344</v>
      </c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" t="s">
        <v>465</v>
      </c>
      <c r="B824" s="5" t="str">
        <f t="shared" si="2"/>
        <v>/ldqc/jclb/vhjwtq/qgqbrv/</v>
      </c>
      <c r="C824" s="6" t="str">
        <f t="shared" si="3"/>
        <v>14466</v>
      </c>
      <c r="D824" s="1" t="str">
        <f>IFERROR(__xludf.DUMMYFUNCTION("IF( ISBETWEEN(CODE(LEFT(A824,1)),CODE(""0""),CODE(""9"")), B824 &amp;A824,)"),"/ldqc/jclb/vhjwtq/qgqbrv/176900 gwbnqtn.rnj")</f>
        <v>/ldqc/jclb/vhjwtq/qgqbrv/176900 gwbnqtn.rnj</v>
      </c>
      <c r="E824" s="7">
        <f t="shared" si="1"/>
        <v>176900</v>
      </c>
      <c r="F824" s="5"/>
      <c r="G824" s="5"/>
      <c r="H824" s="5">
        <f>IFERROR(__xludf.DUMMYFUNCTION("SUM(FILTER(E$2:E$1088,FIND(G824,D$2:D$1088)))"),4.2080344E7)</f>
        <v>42080344</v>
      </c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" t="s">
        <v>18</v>
      </c>
      <c r="B825" s="5" t="str">
        <f t="shared" si="2"/>
        <v>/ldqc/jclb/vhjwtq/</v>
      </c>
      <c r="C825" s="6" t="str">
        <f t="shared" si="3"/>
        <v>1446</v>
      </c>
      <c r="D825" s="1" t="str">
        <f>IFERROR(__xludf.DUMMYFUNCTION("IF( ISBETWEEN(CODE(LEFT(A825,1)),CODE(""0""),CODE(""9"")), B825 &amp;A825,)"),"")</f>
        <v/>
      </c>
      <c r="E825" s="7">
        <f t="shared" si="1"/>
        <v>0</v>
      </c>
      <c r="F825" s="5"/>
      <c r="G825" s="5"/>
      <c r="H825" s="5">
        <f>IFERROR(__xludf.DUMMYFUNCTION("SUM(FILTER(E$2:E$1088,FIND(G825,D$2:D$1088)))"),4.2080344E7)</f>
        <v>42080344</v>
      </c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" t="s">
        <v>18</v>
      </c>
      <c r="B826" s="5" t="str">
        <f t="shared" si="2"/>
        <v>/ldqc/jclb/</v>
      </c>
      <c r="C826" s="6" t="str">
        <f t="shared" si="3"/>
        <v>144</v>
      </c>
      <c r="D826" s="1" t="str">
        <f>IFERROR(__xludf.DUMMYFUNCTION("IF( ISBETWEEN(CODE(LEFT(A826,1)),CODE(""0""),CODE(""9"")), B826 &amp;A826,)"),"")</f>
        <v/>
      </c>
      <c r="E826" s="7">
        <f t="shared" si="1"/>
        <v>0</v>
      </c>
      <c r="F826" s="5"/>
      <c r="G826" s="5"/>
      <c r="H826" s="5">
        <f>IFERROR(__xludf.DUMMYFUNCTION("SUM(FILTER(E$2:E$1088,FIND(G826,D$2:D$1088)))"),4.2080344E7)</f>
        <v>42080344</v>
      </c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" t="s">
        <v>466</v>
      </c>
      <c r="B827" s="5" t="str">
        <f t="shared" si="2"/>
        <v>/ldqc/jclb/vpfggv/</v>
      </c>
      <c r="C827" s="6" t="str">
        <f t="shared" si="3"/>
        <v>1446</v>
      </c>
      <c r="D827" s="1" t="str">
        <f>IFERROR(__xludf.DUMMYFUNCTION("IF( ISBETWEEN(CODE(LEFT(A827,1)),CODE(""0""),CODE(""9"")), B827 &amp;A827,)"),"")</f>
        <v/>
      </c>
      <c r="E827" s="7">
        <f t="shared" si="1"/>
        <v>0</v>
      </c>
      <c r="F827" s="5"/>
      <c r="G827" s="5"/>
      <c r="H827" s="5">
        <f>IFERROR(__xludf.DUMMYFUNCTION("SUM(FILTER(E$2:E$1088,FIND(G827,D$2:D$1088)))"),4.2080344E7)</f>
        <v>42080344</v>
      </c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" t="s">
        <v>8</v>
      </c>
      <c r="B828" s="5" t="str">
        <f t="shared" si="2"/>
        <v>/ldqc/jclb/vpfggv/</v>
      </c>
      <c r="C828" s="6" t="str">
        <f t="shared" si="3"/>
        <v>1446</v>
      </c>
      <c r="D828" s="1" t="str">
        <f>IFERROR(__xludf.DUMMYFUNCTION("IF( ISBETWEEN(CODE(LEFT(A828,1)),CODE(""0""),CODE(""9"")), B828 &amp;A828,)"),"")</f>
        <v/>
      </c>
      <c r="E828" s="7">
        <f t="shared" si="1"/>
        <v>0</v>
      </c>
      <c r="F828" s="5"/>
      <c r="G828" s="5"/>
      <c r="H828" s="5">
        <f>IFERROR(__xludf.DUMMYFUNCTION("SUM(FILTER(E$2:E$1088,FIND(G828,D$2:D$1088)))"),4.2080344E7)</f>
        <v>42080344</v>
      </c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" t="s">
        <v>467</v>
      </c>
      <c r="B829" s="5" t="str">
        <f t="shared" si="2"/>
        <v>/ldqc/jclb/vpfggv/</v>
      </c>
      <c r="C829" s="6" t="str">
        <f t="shared" si="3"/>
        <v>1446</v>
      </c>
      <c r="D829" s="1" t="str">
        <f>IFERROR(__xludf.DUMMYFUNCTION("IF( ISBETWEEN(CODE(LEFT(A829,1)),CODE(""0""),CODE(""9"")), B829 &amp;A829,)"),"/ldqc/jclb/vpfggv/144809 cmc.srv")</f>
        <v>/ldqc/jclb/vpfggv/144809 cmc.srv</v>
      </c>
      <c r="E829" s="7">
        <f t="shared" si="1"/>
        <v>144809</v>
      </c>
      <c r="F829" s="5"/>
      <c r="G829" s="5"/>
      <c r="H829" s="5">
        <f>IFERROR(__xludf.DUMMYFUNCTION("SUM(FILTER(E$2:E$1088,FIND(G829,D$2:D$1088)))"),4.2080344E7)</f>
        <v>42080344</v>
      </c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" t="s">
        <v>468</v>
      </c>
      <c r="B830" s="5" t="str">
        <f t="shared" si="2"/>
        <v>/ldqc/jclb/vpfggv/</v>
      </c>
      <c r="C830" s="6" t="str">
        <f t="shared" si="3"/>
        <v>1446</v>
      </c>
      <c r="D830" s="1" t="str">
        <f>IFERROR(__xludf.DUMMYFUNCTION("IF( ISBETWEEN(CODE(LEFT(A830,1)),CODE(""0""),CODE(""9"")), B830 &amp;A830,)"),"/ldqc/jclb/vpfggv/117565 nhddq.bqn")</f>
        <v>/ldqc/jclb/vpfggv/117565 nhddq.bqn</v>
      </c>
      <c r="E830" s="7">
        <f t="shared" si="1"/>
        <v>117565</v>
      </c>
      <c r="F830" s="5"/>
      <c r="G830" s="5"/>
      <c r="H830" s="5">
        <f>IFERROR(__xludf.DUMMYFUNCTION("SUM(FILTER(E$2:E$1088,FIND(G830,D$2:D$1088)))"),4.2080344E7)</f>
        <v>42080344</v>
      </c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" t="s">
        <v>469</v>
      </c>
      <c r="B831" s="5" t="str">
        <f t="shared" si="2"/>
        <v>/ldqc/jclb/vpfggv/</v>
      </c>
      <c r="C831" s="6" t="str">
        <f t="shared" si="3"/>
        <v>1446</v>
      </c>
      <c r="D831" s="1" t="str">
        <f>IFERROR(__xludf.DUMMYFUNCTION("IF( ISBETWEEN(CODE(LEFT(A831,1)),CODE(""0""),CODE(""9"")), B831 &amp;A831,)"),"")</f>
        <v/>
      </c>
      <c r="E831" s="7">
        <f t="shared" si="1"/>
        <v>0</v>
      </c>
      <c r="F831" s="5"/>
      <c r="G831" s="5"/>
      <c r="H831" s="5">
        <f>IFERROR(__xludf.DUMMYFUNCTION("SUM(FILTER(E$2:E$1088,FIND(G831,D$2:D$1088)))"),4.2080344E7)</f>
        <v>42080344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" t="s">
        <v>470</v>
      </c>
      <c r="B832" s="5" t="str">
        <f t="shared" si="2"/>
        <v>/ldqc/jclb/vpfggv/</v>
      </c>
      <c r="C832" s="6" t="str">
        <f t="shared" si="3"/>
        <v>1446</v>
      </c>
      <c r="D832" s="1" t="str">
        <f>IFERROR(__xludf.DUMMYFUNCTION("IF( ISBETWEEN(CODE(LEFT(A832,1)),CODE(""0""),CODE(""9"")), B832 &amp;A832,)"),"")</f>
        <v/>
      </c>
      <c r="E832" s="7">
        <f t="shared" si="1"/>
        <v>0</v>
      </c>
      <c r="F832" s="5"/>
      <c r="G832" s="5"/>
      <c r="H832" s="5">
        <f>IFERROR(__xludf.DUMMYFUNCTION("SUM(FILTER(E$2:E$1088,FIND(G832,D$2:D$1088)))"),4.2080344E7)</f>
        <v>42080344</v>
      </c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" t="s">
        <v>471</v>
      </c>
      <c r="B833" s="5" t="str">
        <f t="shared" si="2"/>
        <v>/ldqc/jclb/vpfggv/</v>
      </c>
      <c r="C833" s="6" t="str">
        <f t="shared" si="3"/>
        <v>1446</v>
      </c>
      <c r="D833" s="1" t="str">
        <f>IFERROR(__xludf.DUMMYFUNCTION("IF( ISBETWEEN(CODE(LEFT(A833,1)),CODE(""0""),CODE(""9"")), B833 &amp;A833,)"),"")</f>
        <v/>
      </c>
      <c r="E833" s="7">
        <f t="shared" si="1"/>
        <v>0</v>
      </c>
      <c r="F833" s="5"/>
      <c r="G833" s="5"/>
      <c r="H833" s="5">
        <f>IFERROR(__xludf.DUMMYFUNCTION("SUM(FILTER(E$2:E$1088,FIND(G833,D$2:D$1088)))"),4.2080344E7)</f>
        <v>42080344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" t="s">
        <v>472</v>
      </c>
      <c r="B834" s="5" t="str">
        <f t="shared" si="2"/>
        <v>/ldqc/jclb/vpfggv/</v>
      </c>
      <c r="C834" s="6" t="str">
        <f t="shared" si="3"/>
        <v>1446</v>
      </c>
      <c r="D834" s="1" t="str">
        <f>IFERROR(__xludf.DUMMYFUNCTION("IF( ISBETWEEN(CODE(LEFT(A834,1)),CODE(""0""),CODE(""9"")), B834 &amp;A834,)"),"/ldqc/jclb/vpfggv/71774 wqdlv.gdm")</f>
        <v>/ldqc/jclb/vpfggv/71774 wqdlv.gdm</v>
      </c>
      <c r="E834" s="7">
        <f t="shared" si="1"/>
        <v>71774</v>
      </c>
      <c r="F834" s="5"/>
      <c r="G834" s="5"/>
      <c r="H834" s="5">
        <f>IFERROR(__xludf.DUMMYFUNCTION("SUM(FILTER(E$2:E$1088,FIND(G834,D$2:D$1088)))"),4.2080344E7)</f>
        <v>42080344</v>
      </c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" t="s">
        <v>473</v>
      </c>
      <c r="B835" s="5" t="str">
        <f t="shared" si="2"/>
        <v>/ldqc/jclb/vpfggv/</v>
      </c>
      <c r="C835" s="6" t="str">
        <f t="shared" si="3"/>
        <v>1446</v>
      </c>
      <c r="D835" s="1" t="str">
        <f>IFERROR(__xludf.DUMMYFUNCTION("IF( ISBETWEEN(CODE(LEFT(A835,1)),CODE(""0""),CODE(""9"")), B835 &amp;A835,)"),"/ldqc/jclb/vpfggv/61647 zmflq")</f>
        <v>/ldqc/jclb/vpfggv/61647 zmflq</v>
      </c>
      <c r="E835" s="7">
        <f t="shared" si="1"/>
        <v>61647</v>
      </c>
      <c r="F835" s="5"/>
      <c r="G835" s="5"/>
      <c r="H835" s="5">
        <f>IFERROR(__xludf.DUMMYFUNCTION("SUM(FILTER(E$2:E$1088,FIND(G835,D$2:D$1088)))"),4.2080344E7)</f>
        <v>42080344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" t="s">
        <v>474</v>
      </c>
      <c r="B836" s="5" t="str">
        <f t="shared" si="2"/>
        <v>/ldqc/jclb/vpfggv/</v>
      </c>
      <c r="C836" s="6" t="str">
        <f t="shared" si="3"/>
        <v>1446</v>
      </c>
      <c r="D836" s="1" t="str">
        <f>IFERROR(__xludf.DUMMYFUNCTION("IF( ISBETWEEN(CODE(LEFT(A836,1)),CODE(""0""),CODE(""9"")), B836 &amp;A836,)"),"/ldqc/jclb/vpfggv/174026 zmflq.wzn")</f>
        <v>/ldqc/jclb/vpfggv/174026 zmflq.wzn</v>
      </c>
      <c r="E836" s="7">
        <f t="shared" si="1"/>
        <v>174026</v>
      </c>
      <c r="F836" s="5"/>
      <c r="G836" s="5"/>
      <c r="H836" s="5">
        <f>IFERROR(__xludf.DUMMYFUNCTION("SUM(FILTER(E$2:E$1088,FIND(G836,D$2:D$1088)))"),4.2080344E7)</f>
        <v>42080344</v>
      </c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" t="s">
        <v>475</v>
      </c>
      <c r="B837" s="5" t="str">
        <f t="shared" si="2"/>
        <v>/ldqc/jclb/vpfggv/scw/</v>
      </c>
      <c r="C837" s="6" t="str">
        <f t="shared" si="3"/>
        <v>14463</v>
      </c>
      <c r="D837" s="1" t="str">
        <f>IFERROR(__xludf.DUMMYFUNCTION("IF( ISBETWEEN(CODE(LEFT(A837,1)),CODE(""0""),CODE(""9"")), B837 &amp;A837,)"),"")</f>
        <v/>
      </c>
      <c r="E837" s="7">
        <f t="shared" si="1"/>
        <v>0</v>
      </c>
      <c r="F837" s="5"/>
      <c r="G837" s="5"/>
      <c r="H837" s="5">
        <f>IFERROR(__xludf.DUMMYFUNCTION("SUM(FILTER(E$2:E$1088,FIND(G837,D$2:D$1088)))"),4.2080344E7)</f>
        <v>42080344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" t="s">
        <v>8</v>
      </c>
      <c r="B838" s="5" t="str">
        <f t="shared" si="2"/>
        <v>/ldqc/jclb/vpfggv/scw/</v>
      </c>
      <c r="C838" s="6" t="str">
        <f t="shared" si="3"/>
        <v>14463</v>
      </c>
      <c r="D838" s="1" t="str">
        <f>IFERROR(__xludf.DUMMYFUNCTION("IF( ISBETWEEN(CODE(LEFT(A838,1)),CODE(""0""),CODE(""9"")), B838 &amp;A838,)"),"")</f>
        <v/>
      </c>
      <c r="E838" s="7">
        <f t="shared" si="1"/>
        <v>0</v>
      </c>
      <c r="F838" s="5"/>
      <c r="G838" s="5"/>
      <c r="H838" s="5">
        <f>IFERROR(__xludf.DUMMYFUNCTION("SUM(FILTER(E$2:E$1088,FIND(G838,D$2:D$1088)))"),4.2080344E7)</f>
        <v>42080344</v>
      </c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" t="s">
        <v>476</v>
      </c>
      <c r="B839" s="5" t="str">
        <f t="shared" si="2"/>
        <v>/ldqc/jclb/vpfggv/scw/</v>
      </c>
      <c r="C839" s="6" t="str">
        <f t="shared" si="3"/>
        <v>14463</v>
      </c>
      <c r="D839" s="1" t="str">
        <f>IFERROR(__xludf.DUMMYFUNCTION("IF( ISBETWEEN(CODE(LEFT(A839,1)),CODE(""0""),CODE(""9"")), B839 &amp;A839,)"),"/ldqc/jclb/vpfggv/scw/2295 bqbsrj.gnc")</f>
        <v>/ldqc/jclb/vpfggv/scw/2295 bqbsrj.gnc</v>
      </c>
      <c r="E839" s="7">
        <f t="shared" si="1"/>
        <v>2295</v>
      </c>
      <c r="F839" s="5"/>
      <c r="G839" s="5"/>
      <c r="H839" s="5">
        <f>IFERROR(__xludf.DUMMYFUNCTION("SUM(FILTER(E$2:E$1088,FIND(G839,D$2:D$1088)))"),4.2080344E7)</f>
        <v>42080344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" t="s">
        <v>477</v>
      </c>
      <c r="B840" s="5" t="str">
        <f t="shared" si="2"/>
        <v>/ldqc/jclb/vpfggv/scw/</v>
      </c>
      <c r="C840" s="6" t="str">
        <f t="shared" si="3"/>
        <v>14463</v>
      </c>
      <c r="D840" s="1" t="str">
        <f>IFERROR(__xludf.DUMMYFUNCTION("IF( ISBETWEEN(CODE(LEFT(A840,1)),CODE(""0""),CODE(""9"")), B840 &amp;A840,)"),"/ldqc/jclb/vpfggv/scw/243386 mfmdqhh.mzl")</f>
        <v>/ldqc/jclb/vpfggv/scw/243386 mfmdqhh.mzl</v>
      </c>
      <c r="E840" s="7">
        <f t="shared" si="1"/>
        <v>243386</v>
      </c>
      <c r="F840" s="5"/>
      <c r="G840" s="5"/>
      <c r="H840" s="5">
        <f>IFERROR(__xludf.DUMMYFUNCTION("SUM(FILTER(E$2:E$1088,FIND(G840,D$2:D$1088)))"),4.2080344E7)</f>
        <v>42080344</v>
      </c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" t="s">
        <v>18</v>
      </c>
      <c r="B841" s="5" t="str">
        <f t="shared" si="2"/>
        <v>/ldqc/jclb/vpfggv/</v>
      </c>
      <c r="C841" s="6" t="str">
        <f t="shared" si="3"/>
        <v>1446</v>
      </c>
      <c r="D841" s="1" t="str">
        <f>IFERROR(__xludf.DUMMYFUNCTION("IF( ISBETWEEN(CODE(LEFT(A841,1)),CODE(""0""),CODE(""9"")), B841 &amp;A841,)"),"")</f>
        <v/>
      </c>
      <c r="E841" s="7">
        <f t="shared" si="1"/>
        <v>0</v>
      </c>
      <c r="F841" s="5"/>
      <c r="G841" s="5"/>
      <c r="H841" s="5">
        <f>IFERROR(__xludf.DUMMYFUNCTION("SUM(FILTER(E$2:E$1088,FIND(G841,D$2:D$1088)))"),4.2080344E7)</f>
        <v>42080344</v>
      </c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" t="s">
        <v>478</v>
      </c>
      <c r="B842" s="5" t="str">
        <f t="shared" si="2"/>
        <v>/ldqc/jclb/vpfggv/tpmnhdc/</v>
      </c>
      <c r="C842" s="6" t="str">
        <f t="shared" si="3"/>
        <v>14467</v>
      </c>
      <c r="D842" s="1" t="str">
        <f>IFERROR(__xludf.DUMMYFUNCTION("IF( ISBETWEEN(CODE(LEFT(A842,1)),CODE(""0""),CODE(""9"")), B842 &amp;A842,)"),"")</f>
        <v/>
      </c>
      <c r="E842" s="7">
        <f t="shared" si="1"/>
        <v>0</v>
      </c>
      <c r="F842" s="5"/>
      <c r="G842" s="5"/>
      <c r="H842" s="5">
        <f>IFERROR(__xludf.DUMMYFUNCTION("SUM(FILTER(E$2:E$1088,FIND(G842,D$2:D$1088)))"),4.2080344E7)</f>
        <v>42080344</v>
      </c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" t="s">
        <v>8</v>
      </c>
      <c r="B843" s="5" t="str">
        <f t="shared" si="2"/>
        <v>/ldqc/jclb/vpfggv/tpmnhdc/</v>
      </c>
      <c r="C843" s="6" t="str">
        <f t="shared" si="3"/>
        <v>14467</v>
      </c>
      <c r="D843" s="1" t="str">
        <f>IFERROR(__xludf.DUMMYFUNCTION("IF( ISBETWEEN(CODE(LEFT(A843,1)),CODE(""0""),CODE(""9"")), B843 &amp;A843,)"),"")</f>
        <v/>
      </c>
      <c r="E843" s="7">
        <f t="shared" si="1"/>
        <v>0</v>
      </c>
      <c r="F843" s="5"/>
      <c r="G843" s="5"/>
      <c r="H843" s="5">
        <f>IFERROR(__xludf.DUMMYFUNCTION("SUM(FILTER(E$2:E$1088,FIND(G843,D$2:D$1088)))"),4.2080344E7)</f>
        <v>42080344</v>
      </c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" t="s">
        <v>479</v>
      </c>
      <c r="B844" s="5" t="str">
        <f t="shared" si="2"/>
        <v>/ldqc/jclb/vpfggv/tpmnhdc/</v>
      </c>
      <c r="C844" s="6" t="str">
        <f t="shared" si="3"/>
        <v>14467</v>
      </c>
      <c r="D844" s="1" t="str">
        <f>IFERROR(__xludf.DUMMYFUNCTION("IF( ISBETWEEN(CODE(LEFT(A844,1)),CODE(""0""),CODE(""9"")), B844 &amp;A844,)"),"")</f>
        <v/>
      </c>
      <c r="E844" s="7">
        <f t="shared" si="1"/>
        <v>0</v>
      </c>
      <c r="F844" s="5"/>
      <c r="G844" s="5"/>
      <c r="H844" s="5">
        <f>IFERROR(__xludf.DUMMYFUNCTION("SUM(FILTER(E$2:E$1088,FIND(G844,D$2:D$1088)))"),4.2080344E7)</f>
        <v>42080344</v>
      </c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" t="s">
        <v>480</v>
      </c>
      <c r="B845" s="5" t="str">
        <f t="shared" si="2"/>
        <v>/ldqc/jclb/vpfggv/tpmnhdc/</v>
      </c>
      <c r="C845" s="6" t="str">
        <f t="shared" si="3"/>
        <v>14467</v>
      </c>
      <c r="D845" s="1" t="str">
        <f>IFERROR(__xludf.DUMMYFUNCTION("IF( ISBETWEEN(CODE(LEFT(A845,1)),CODE(""0""),CODE(""9"")), B845 &amp;A845,)"),"")</f>
        <v/>
      </c>
      <c r="E845" s="7">
        <f t="shared" si="1"/>
        <v>0</v>
      </c>
      <c r="F845" s="5"/>
      <c r="G845" s="5"/>
      <c r="H845" s="5">
        <f>IFERROR(__xludf.DUMMYFUNCTION("SUM(FILTER(E$2:E$1088,FIND(G845,D$2:D$1088)))"),4.2080344E7)</f>
        <v>42080344</v>
      </c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" t="s">
        <v>22</v>
      </c>
      <c r="B846" s="5" t="str">
        <f t="shared" si="2"/>
        <v>/ldqc/jclb/vpfggv/tpmnhdc/</v>
      </c>
      <c r="C846" s="6" t="str">
        <f t="shared" si="3"/>
        <v>14467</v>
      </c>
      <c r="D846" s="1" t="str">
        <f>IFERROR(__xludf.DUMMYFUNCTION("IF( ISBETWEEN(CODE(LEFT(A846,1)),CODE(""0""),CODE(""9"")), B846 &amp;A846,)"),"")</f>
        <v/>
      </c>
      <c r="E846" s="7">
        <f t="shared" si="1"/>
        <v>0</v>
      </c>
      <c r="F846" s="5"/>
      <c r="G846" s="5"/>
      <c r="H846" s="5">
        <f>IFERROR(__xludf.DUMMYFUNCTION("SUM(FILTER(E$2:E$1088,FIND(G846,D$2:D$1088)))"),4.2080344E7)</f>
        <v>42080344</v>
      </c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" t="s">
        <v>481</v>
      </c>
      <c r="B847" s="5" t="str">
        <f t="shared" si="2"/>
        <v>/ldqc/jclb/vpfggv/tpmnhdc/fjwr/</v>
      </c>
      <c r="C847" s="6" t="str">
        <f t="shared" si="3"/>
        <v>144674</v>
      </c>
      <c r="D847" s="1" t="str">
        <f>IFERROR(__xludf.DUMMYFUNCTION("IF( ISBETWEEN(CODE(LEFT(A847,1)),CODE(""0""),CODE(""9"")), B847 &amp;A847,)"),"")</f>
        <v/>
      </c>
      <c r="E847" s="7">
        <f t="shared" si="1"/>
        <v>0</v>
      </c>
      <c r="F847" s="5"/>
      <c r="G847" s="5"/>
      <c r="H847" s="5">
        <f>IFERROR(__xludf.DUMMYFUNCTION("SUM(FILTER(E$2:E$1088,FIND(G847,D$2:D$1088)))"),4.2080344E7)</f>
        <v>42080344</v>
      </c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" t="s">
        <v>8</v>
      </c>
      <c r="B848" s="5" t="str">
        <f t="shared" si="2"/>
        <v>/ldqc/jclb/vpfggv/tpmnhdc/fjwr/</v>
      </c>
      <c r="C848" s="6" t="str">
        <f t="shared" si="3"/>
        <v>144674</v>
      </c>
      <c r="D848" s="1" t="str">
        <f>IFERROR(__xludf.DUMMYFUNCTION("IF( ISBETWEEN(CODE(LEFT(A848,1)),CODE(""0""),CODE(""9"")), B848 &amp;A848,)"),"")</f>
        <v/>
      </c>
      <c r="E848" s="7">
        <f t="shared" si="1"/>
        <v>0</v>
      </c>
      <c r="F848" s="5"/>
      <c r="G848" s="5"/>
      <c r="H848" s="5">
        <f>IFERROR(__xludf.DUMMYFUNCTION("SUM(FILTER(E$2:E$1088,FIND(G848,D$2:D$1088)))"),4.2080344E7)</f>
        <v>42080344</v>
      </c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" t="s">
        <v>482</v>
      </c>
      <c r="B849" s="5" t="str">
        <f t="shared" si="2"/>
        <v>/ldqc/jclb/vpfggv/tpmnhdc/fjwr/</v>
      </c>
      <c r="C849" s="6" t="str">
        <f t="shared" si="3"/>
        <v>144674</v>
      </c>
      <c r="D849" s="1" t="str">
        <f>IFERROR(__xludf.DUMMYFUNCTION("IF( ISBETWEEN(CODE(LEFT(A849,1)),CODE(""0""),CODE(""9"")), B849 &amp;A849,)"),"/ldqc/jclb/vpfggv/tpmnhdc/fjwr/133256 pwgtqz.dpm")</f>
        <v>/ldqc/jclb/vpfggv/tpmnhdc/fjwr/133256 pwgtqz.dpm</v>
      </c>
      <c r="E849" s="7">
        <f t="shared" si="1"/>
        <v>133256</v>
      </c>
      <c r="F849" s="5"/>
      <c r="G849" s="5"/>
      <c r="H849" s="5">
        <f>IFERROR(__xludf.DUMMYFUNCTION("SUM(FILTER(E$2:E$1088,FIND(G849,D$2:D$1088)))"),4.2080344E7)</f>
        <v>42080344</v>
      </c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" t="s">
        <v>483</v>
      </c>
      <c r="B850" s="5" t="str">
        <f t="shared" si="2"/>
        <v>/ldqc/jclb/vpfggv/tpmnhdc/fjwr/</v>
      </c>
      <c r="C850" s="6" t="str">
        <f t="shared" si="3"/>
        <v>144674</v>
      </c>
      <c r="D850" s="1" t="str">
        <f>IFERROR(__xludf.DUMMYFUNCTION("IF( ISBETWEEN(CODE(LEFT(A850,1)),CODE(""0""),CODE(""9"")), B850 &amp;A850,)"),"/ldqc/jclb/vpfggv/tpmnhdc/fjwr/159987 vpsgcl.gfh")</f>
        <v>/ldqc/jclb/vpfggv/tpmnhdc/fjwr/159987 vpsgcl.gfh</v>
      </c>
      <c r="E850" s="7">
        <f t="shared" si="1"/>
        <v>159987</v>
      </c>
      <c r="F850" s="5"/>
      <c r="G850" s="5"/>
      <c r="H850" s="5">
        <f>IFERROR(__xludf.DUMMYFUNCTION("SUM(FILTER(E$2:E$1088,FIND(G850,D$2:D$1088)))"),4.2080344E7)</f>
        <v>42080344</v>
      </c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" t="s">
        <v>18</v>
      </c>
      <c r="B851" s="5" t="str">
        <f t="shared" si="2"/>
        <v>/ldqc/jclb/vpfggv/tpmnhdc/</v>
      </c>
      <c r="C851" s="6" t="str">
        <f t="shared" si="3"/>
        <v>14467</v>
      </c>
      <c r="D851" s="1" t="str">
        <f>IFERROR(__xludf.DUMMYFUNCTION("IF( ISBETWEEN(CODE(LEFT(A851,1)),CODE(""0""),CODE(""9"")), B851 &amp;A851,)"),"")</f>
        <v/>
      </c>
      <c r="E851" s="7">
        <f t="shared" si="1"/>
        <v>0</v>
      </c>
      <c r="F851" s="5"/>
      <c r="G851" s="5"/>
      <c r="H851" s="5">
        <f>IFERROR(__xludf.DUMMYFUNCTION("SUM(FILTER(E$2:E$1088,FIND(G851,D$2:D$1088)))"),4.2080344E7)</f>
        <v>42080344</v>
      </c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" t="s">
        <v>484</v>
      </c>
      <c r="B852" s="5" t="str">
        <f t="shared" si="2"/>
        <v>/ldqc/jclb/vpfggv/tpmnhdc/lcllz/</v>
      </c>
      <c r="C852" s="6" t="str">
        <f t="shared" si="3"/>
        <v>144675</v>
      </c>
      <c r="D852" s="1" t="str">
        <f>IFERROR(__xludf.DUMMYFUNCTION("IF( ISBETWEEN(CODE(LEFT(A852,1)),CODE(""0""),CODE(""9"")), B852 &amp;A852,)"),"")</f>
        <v/>
      </c>
      <c r="E852" s="7">
        <f t="shared" si="1"/>
        <v>0</v>
      </c>
      <c r="F852" s="5"/>
      <c r="G852" s="5"/>
      <c r="H852" s="5">
        <f>IFERROR(__xludf.DUMMYFUNCTION("SUM(FILTER(E$2:E$1088,FIND(G852,D$2:D$1088)))"),4.2080344E7)</f>
        <v>42080344</v>
      </c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" t="s">
        <v>8</v>
      </c>
      <c r="B853" s="5" t="str">
        <f t="shared" si="2"/>
        <v>/ldqc/jclb/vpfggv/tpmnhdc/lcllz/</v>
      </c>
      <c r="C853" s="6" t="str">
        <f t="shared" si="3"/>
        <v>144675</v>
      </c>
      <c r="D853" s="1" t="str">
        <f>IFERROR(__xludf.DUMMYFUNCTION("IF( ISBETWEEN(CODE(LEFT(A853,1)),CODE(""0""),CODE(""9"")), B853 &amp;A853,)"),"")</f>
        <v/>
      </c>
      <c r="E853" s="7">
        <f t="shared" si="1"/>
        <v>0</v>
      </c>
      <c r="F853" s="5"/>
      <c r="G853" s="5"/>
      <c r="H853" s="5">
        <f>IFERROR(__xludf.DUMMYFUNCTION("SUM(FILTER(E$2:E$1088,FIND(G853,D$2:D$1088)))"),4.2080344E7)</f>
        <v>42080344</v>
      </c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" t="s">
        <v>485</v>
      </c>
      <c r="B854" s="5" t="str">
        <f t="shared" si="2"/>
        <v>/ldqc/jclb/vpfggv/tpmnhdc/lcllz/</v>
      </c>
      <c r="C854" s="6" t="str">
        <f t="shared" si="3"/>
        <v>144675</v>
      </c>
      <c r="D854" s="1" t="str">
        <f>IFERROR(__xludf.DUMMYFUNCTION("IF( ISBETWEEN(CODE(LEFT(A854,1)),CODE(""0""),CODE(""9"")), B854 &amp;A854,)"),"")</f>
        <v/>
      </c>
      <c r="E854" s="7">
        <f t="shared" si="1"/>
        <v>0</v>
      </c>
      <c r="F854" s="5"/>
      <c r="G854" s="5"/>
      <c r="H854" s="5">
        <f>IFERROR(__xludf.DUMMYFUNCTION("SUM(FILTER(E$2:E$1088,FIND(G854,D$2:D$1088)))"),4.2080344E7)</f>
        <v>42080344</v>
      </c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" t="s">
        <v>486</v>
      </c>
      <c r="B855" s="5" t="str">
        <f t="shared" si="2"/>
        <v>/ldqc/jclb/vpfggv/tpmnhdc/lcllz/</v>
      </c>
      <c r="C855" s="6" t="str">
        <f t="shared" si="3"/>
        <v>144675</v>
      </c>
      <c r="D855" s="1" t="str">
        <f>IFERROR(__xludf.DUMMYFUNCTION("IF( ISBETWEEN(CODE(LEFT(A855,1)),CODE(""0""),CODE(""9"")), B855 &amp;A855,)"),"/ldqc/jclb/vpfggv/tpmnhdc/lcllz/210654 qmbfw.bsv")</f>
        <v>/ldqc/jclb/vpfggv/tpmnhdc/lcllz/210654 qmbfw.bsv</v>
      </c>
      <c r="E855" s="7">
        <f t="shared" si="1"/>
        <v>210654</v>
      </c>
      <c r="F855" s="5"/>
      <c r="G855" s="5"/>
      <c r="H855" s="5">
        <f>IFERROR(__xludf.DUMMYFUNCTION("SUM(FILTER(E$2:E$1088,FIND(G855,D$2:D$1088)))"),4.2080344E7)</f>
        <v>42080344</v>
      </c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" t="s">
        <v>173</v>
      </c>
      <c r="B856" s="5" t="str">
        <f t="shared" si="2"/>
        <v>/ldqc/jclb/vpfggv/tpmnhdc/lcllz/</v>
      </c>
      <c r="C856" s="6" t="str">
        <f t="shared" si="3"/>
        <v>144675</v>
      </c>
      <c r="D856" s="1" t="str">
        <f>IFERROR(__xludf.DUMMYFUNCTION("IF( ISBETWEEN(CODE(LEFT(A856,1)),CODE(""0""),CODE(""9"")), B856 &amp;A856,)"),"")</f>
        <v/>
      </c>
      <c r="E856" s="7">
        <f t="shared" si="1"/>
        <v>0</v>
      </c>
      <c r="F856" s="5"/>
      <c r="G856" s="5"/>
      <c r="H856" s="5">
        <f>IFERROR(__xludf.DUMMYFUNCTION("SUM(FILTER(E$2:E$1088,FIND(G856,D$2:D$1088)))"),4.2080344E7)</f>
        <v>42080344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" t="s">
        <v>487</v>
      </c>
      <c r="B857" s="5" t="str">
        <f t="shared" si="2"/>
        <v>/ldqc/jclb/vpfggv/tpmnhdc/lcllz/flwws/</v>
      </c>
      <c r="C857" s="6" t="str">
        <f t="shared" si="3"/>
        <v>1446755</v>
      </c>
      <c r="D857" s="1" t="str">
        <f>IFERROR(__xludf.DUMMYFUNCTION("IF( ISBETWEEN(CODE(LEFT(A857,1)),CODE(""0""),CODE(""9"")), B857 &amp;A857,)"),"")</f>
        <v/>
      </c>
      <c r="E857" s="7">
        <f t="shared" si="1"/>
        <v>0</v>
      </c>
      <c r="F857" s="5"/>
      <c r="G857" s="5"/>
      <c r="H857" s="5">
        <f>IFERROR(__xludf.DUMMYFUNCTION("SUM(FILTER(E$2:E$1088,FIND(G857,D$2:D$1088)))"),4.2080344E7)</f>
        <v>42080344</v>
      </c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" t="s">
        <v>8</v>
      </c>
      <c r="B858" s="5" t="str">
        <f t="shared" si="2"/>
        <v>/ldqc/jclb/vpfggv/tpmnhdc/lcllz/flwws/</v>
      </c>
      <c r="C858" s="6" t="str">
        <f t="shared" si="3"/>
        <v>1446755</v>
      </c>
      <c r="D858" s="1" t="str">
        <f>IFERROR(__xludf.DUMMYFUNCTION("IF( ISBETWEEN(CODE(LEFT(A858,1)),CODE(""0""),CODE(""9"")), B858 &amp;A858,)"),"")</f>
        <v/>
      </c>
      <c r="E858" s="7">
        <f t="shared" si="1"/>
        <v>0</v>
      </c>
      <c r="F858" s="5"/>
      <c r="G858" s="5"/>
      <c r="H858" s="5">
        <f>IFERROR(__xludf.DUMMYFUNCTION("SUM(FILTER(E$2:E$1088,FIND(G858,D$2:D$1088)))"),4.2080344E7)</f>
        <v>42080344</v>
      </c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" t="s">
        <v>488</v>
      </c>
      <c r="B859" s="5" t="str">
        <f t="shared" si="2"/>
        <v>/ldqc/jclb/vpfggv/tpmnhdc/lcllz/flwws/</v>
      </c>
      <c r="C859" s="6" t="str">
        <f t="shared" si="3"/>
        <v>1446755</v>
      </c>
      <c r="D859" s="1" t="str">
        <f>IFERROR(__xludf.DUMMYFUNCTION("IF( ISBETWEEN(CODE(LEFT(A859,1)),CODE(""0""),CODE(""9"")), B859 &amp;A859,)"),"/ldqc/jclb/vpfggv/tpmnhdc/lcllz/flwws/222222 nmbfwc.vhj")</f>
        <v>/ldqc/jclb/vpfggv/tpmnhdc/lcllz/flwws/222222 nmbfwc.vhj</v>
      </c>
      <c r="E859" s="7">
        <f t="shared" si="1"/>
        <v>222222</v>
      </c>
      <c r="F859" s="5"/>
      <c r="G859" s="5"/>
      <c r="H859" s="5">
        <f>IFERROR(__xludf.DUMMYFUNCTION("SUM(FILTER(E$2:E$1088,FIND(G859,D$2:D$1088)))"),4.2080344E7)</f>
        <v>42080344</v>
      </c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" t="s">
        <v>18</v>
      </c>
      <c r="B860" s="5" t="str">
        <f t="shared" si="2"/>
        <v>/ldqc/jclb/vpfggv/tpmnhdc/lcllz/</v>
      </c>
      <c r="C860" s="6" t="str">
        <f t="shared" si="3"/>
        <v>144675</v>
      </c>
      <c r="D860" s="1" t="str">
        <f>IFERROR(__xludf.DUMMYFUNCTION("IF( ISBETWEEN(CODE(LEFT(A860,1)),CODE(""0""),CODE(""9"")), B860 &amp;A860,)"),"")</f>
        <v/>
      </c>
      <c r="E860" s="7">
        <f t="shared" si="1"/>
        <v>0</v>
      </c>
      <c r="F860" s="5"/>
      <c r="G860" s="5"/>
      <c r="H860" s="5">
        <f>IFERROR(__xludf.DUMMYFUNCTION("SUM(FILTER(E$2:E$1088,FIND(G860,D$2:D$1088)))"),4.2080344E7)</f>
        <v>42080344</v>
      </c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" t="s">
        <v>183</v>
      </c>
      <c r="B861" s="5" t="str">
        <f t="shared" si="2"/>
        <v>/ldqc/jclb/vpfggv/tpmnhdc/lcllz/zmflq/</v>
      </c>
      <c r="C861" s="6" t="str">
        <f t="shared" si="3"/>
        <v>1446755</v>
      </c>
      <c r="D861" s="1" t="str">
        <f>IFERROR(__xludf.DUMMYFUNCTION("IF( ISBETWEEN(CODE(LEFT(A861,1)),CODE(""0""),CODE(""9"")), B861 &amp;A861,)"),"")</f>
        <v/>
      </c>
      <c r="E861" s="7">
        <f t="shared" si="1"/>
        <v>0</v>
      </c>
      <c r="F861" s="5"/>
      <c r="G861" s="5"/>
      <c r="H861" s="5">
        <f>IFERROR(__xludf.DUMMYFUNCTION("SUM(FILTER(E$2:E$1088,FIND(G861,D$2:D$1088)))"),4.2080344E7)</f>
        <v>42080344</v>
      </c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" t="s">
        <v>8</v>
      </c>
      <c r="B862" s="5" t="str">
        <f t="shared" si="2"/>
        <v>/ldqc/jclb/vpfggv/tpmnhdc/lcllz/zmflq/</v>
      </c>
      <c r="C862" s="6" t="str">
        <f t="shared" si="3"/>
        <v>1446755</v>
      </c>
      <c r="D862" s="1" t="str">
        <f>IFERROR(__xludf.DUMMYFUNCTION("IF( ISBETWEEN(CODE(LEFT(A862,1)),CODE(""0""),CODE(""9"")), B862 &amp;A862,)"),"")</f>
        <v/>
      </c>
      <c r="E862" s="7">
        <f t="shared" si="1"/>
        <v>0</v>
      </c>
      <c r="F862" s="5"/>
      <c r="G862" s="5"/>
      <c r="H862" s="5">
        <f>IFERROR(__xludf.DUMMYFUNCTION("SUM(FILTER(E$2:E$1088,FIND(G862,D$2:D$1088)))"),4.2080344E7)</f>
        <v>42080344</v>
      </c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" t="s">
        <v>489</v>
      </c>
      <c r="B863" s="5" t="str">
        <f t="shared" si="2"/>
        <v>/ldqc/jclb/vpfggv/tpmnhdc/lcllz/zmflq/</v>
      </c>
      <c r="C863" s="6" t="str">
        <f t="shared" si="3"/>
        <v>1446755</v>
      </c>
      <c r="D863" s="1" t="str">
        <f>IFERROR(__xludf.DUMMYFUNCTION("IF( ISBETWEEN(CODE(LEFT(A863,1)),CODE(""0""),CODE(""9"")), B863 &amp;A863,)"),"/ldqc/jclb/vpfggv/tpmnhdc/lcllz/zmflq/235011 jlzfbt.wlb")</f>
        <v>/ldqc/jclb/vpfggv/tpmnhdc/lcllz/zmflq/235011 jlzfbt.wlb</v>
      </c>
      <c r="E863" s="7">
        <f t="shared" si="1"/>
        <v>235011</v>
      </c>
      <c r="F863" s="5"/>
      <c r="G863" s="5"/>
      <c r="H863" s="5">
        <f>IFERROR(__xludf.DUMMYFUNCTION("SUM(FILTER(E$2:E$1088,FIND(G863,D$2:D$1088)))"),4.2080344E7)</f>
        <v>42080344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" t="s">
        <v>490</v>
      </c>
      <c r="B864" s="5" t="str">
        <f t="shared" si="2"/>
        <v>/ldqc/jclb/vpfggv/tpmnhdc/lcllz/zmflq/</v>
      </c>
      <c r="C864" s="6" t="str">
        <f t="shared" si="3"/>
        <v>1446755</v>
      </c>
      <c r="D864" s="1" t="str">
        <f>IFERROR(__xludf.DUMMYFUNCTION("IF( ISBETWEEN(CODE(LEFT(A864,1)),CODE(""0""),CODE(""9"")), B864 &amp;A864,)"),"/ldqc/jclb/vpfggv/tpmnhdc/lcllz/zmflq/49525 rfzrwc.fnc")</f>
        <v>/ldqc/jclb/vpfggv/tpmnhdc/lcllz/zmflq/49525 rfzrwc.fnc</v>
      </c>
      <c r="E864" s="7">
        <f t="shared" si="1"/>
        <v>49525</v>
      </c>
      <c r="F864" s="5"/>
      <c r="G864" s="5"/>
      <c r="H864" s="5">
        <f>IFERROR(__xludf.DUMMYFUNCTION("SUM(FILTER(E$2:E$1088,FIND(G864,D$2:D$1088)))"),4.2080344E7)</f>
        <v>42080344</v>
      </c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" t="s">
        <v>18</v>
      </c>
      <c r="B865" s="5" t="str">
        <f t="shared" si="2"/>
        <v>/ldqc/jclb/vpfggv/tpmnhdc/lcllz/</v>
      </c>
      <c r="C865" s="6" t="str">
        <f t="shared" si="3"/>
        <v>144675</v>
      </c>
      <c r="D865" s="1" t="str">
        <f>IFERROR(__xludf.DUMMYFUNCTION("IF( ISBETWEEN(CODE(LEFT(A865,1)),CODE(""0""),CODE(""9"")), B865 &amp;A865,)"),"")</f>
        <v/>
      </c>
      <c r="E865" s="7">
        <f t="shared" si="1"/>
        <v>0</v>
      </c>
      <c r="F865" s="5"/>
      <c r="G865" s="5"/>
      <c r="H865" s="5">
        <f>IFERROR(__xludf.DUMMYFUNCTION("SUM(FILTER(E$2:E$1088,FIND(G865,D$2:D$1088)))"),4.2080344E7)</f>
        <v>42080344</v>
      </c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" t="s">
        <v>18</v>
      </c>
      <c r="B866" s="5" t="str">
        <f t="shared" si="2"/>
        <v>/ldqc/jclb/vpfggv/tpmnhdc/</v>
      </c>
      <c r="C866" s="6" t="str">
        <f t="shared" si="3"/>
        <v>14467</v>
      </c>
      <c r="D866" s="1" t="str">
        <f>IFERROR(__xludf.DUMMYFUNCTION("IF( ISBETWEEN(CODE(LEFT(A866,1)),CODE(""0""),CODE(""9"")), B866 &amp;A866,)"),"")</f>
        <v/>
      </c>
      <c r="E866" s="7">
        <f t="shared" si="1"/>
        <v>0</v>
      </c>
      <c r="F866" s="5"/>
      <c r="G866" s="5"/>
      <c r="H866" s="5">
        <f>IFERROR(__xludf.DUMMYFUNCTION("SUM(FILTER(E$2:E$1088,FIND(G866,D$2:D$1088)))"),4.2080344E7)</f>
        <v>42080344</v>
      </c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" t="s">
        <v>24</v>
      </c>
      <c r="B867" s="5" t="str">
        <f t="shared" si="2"/>
        <v>/ldqc/jclb/vpfggv/tpmnhdc/nmbfwc/</v>
      </c>
      <c r="C867" s="6" t="str">
        <f t="shared" si="3"/>
        <v>144676</v>
      </c>
      <c r="D867" s="1" t="str">
        <f>IFERROR(__xludf.DUMMYFUNCTION("IF( ISBETWEEN(CODE(LEFT(A867,1)),CODE(""0""),CODE(""9"")), B867 &amp;A867,)"),"")</f>
        <v/>
      </c>
      <c r="E867" s="7">
        <f t="shared" si="1"/>
        <v>0</v>
      </c>
      <c r="F867" s="5"/>
      <c r="G867" s="5"/>
      <c r="H867" s="5">
        <f>IFERROR(__xludf.DUMMYFUNCTION("SUM(FILTER(E$2:E$1088,FIND(G867,D$2:D$1088)))"),4.2080344E7)</f>
        <v>42080344</v>
      </c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" t="s">
        <v>8</v>
      </c>
      <c r="B868" s="5" t="str">
        <f t="shared" si="2"/>
        <v>/ldqc/jclb/vpfggv/tpmnhdc/nmbfwc/</v>
      </c>
      <c r="C868" s="6" t="str">
        <f t="shared" si="3"/>
        <v>144676</v>
      </c>
      <c r="D868" s="1" t="str">
        <f>IFERROR(__xludf.DUMMYFUNCTION("IF( ISBETWEEN(CODE(LEFT(A868,1)),CODE(""0""),CODE(""9"")), B868 &amp;A868,)"),"")</f>
        <v/>
      </c>
      <c r="E868" s="7">
        <f t="shared" si="1"/>
        <v>0</v>
      </c>
      <c r="F868" s="5"/>
      <c r="G868" s="5"/>
      <c r="H868" s="5">
        <f>IFERROR(__xludf.DUMMYFUNCTION("SUM(FILTER(E$2:E$1088,FIND(G868,D$2:D$1088)))"),4.2080344E7)</f>
        <v>42080344</v>
      </c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" t="s">
        <v>491</v>
      </c>
      <c r="B869" s="5" t="str">
        <f t="shared" si="2"/>
        <v>/ldqc/jclb/vpfggv/tpmnhdc/nmbfwc/</v>
      </c>
      <c r="C869" s="6" t="str">
        <f t="shared" si="3"/>
        <v>144676</v>
      </c>
      <c r="D869" s="1" t="str">
        <f>IFERROR(__xludf.DUMMYFUNCTION("IF( ISBETWEEN(CODE(LEFT(A869,1)),CODE(""0""),CODE(""9"")), B869 &amp;A869,)"),"/ldqc/jclb/vpfggv/tpmnhdc/nmbfwc/133730 dqdqhvm")</f>
        <v>/ldqc/jclb/vpfggv/tpmnhdc/nmbfwc/133730 dqdqhvm</v>
      </c>
      <c r="E869" s="7">
        <f t="shared" si="1"/>
        <v>133730</v>
      </c>
      <c r="F869" s="5"/>
      <c r="G869" s="5"/>
      <c r="H869" s="5">
        <f>IFERROR(__xludf.DUMMYFUNCTION("SUM(FILTER(E$2:E$1088,FIND(G869,D$2:D$1088)))"),4.2080344E7)</f>
        <v>42080344</v>
      </c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" t="s">
        <v>12</v>
      </c>
      <c r="B870" s="5" t="str">
        <f t="shared" si="2"/>
        <v>/ldqc/jclb/vpfggv/tpmnhdc/nmbfwc/</v>
      </c>
      <c r="C870" s="6" t="str">
        <f t="shared" si="3"/>
        <v>144676</v>
      </c>
      <c r="D870" s="1" t="str">
        <f>IFERROR(__xludf.DUMMYFUNCTION("IF( ISBETWEEN(CODE(LEFT(A870,1)),CODE(""0""),CODE(""9"")), B870 &amp;A870,)"),"")</f>
        <v/>
      </c>
      <c r="E870" s="7">
        <f t="shared" si="1"/>
        <v>0</v>
      </c>
      <c r="F870" s="5"/>
      <c r="G870" s="5"/>
      <c r="H870" s="5">
        <f>IFERROR(__xludf.DUMMYFUNCTION("SUM(FILTER(E$2:E$1088,FIND(G870,D$2:D$1088)))"),4.2080344E7)</f>
        <v>42080344</v>
      </c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" t="s">
        <v>492</v>
      </c>
      <c r="B871" s="5" t="str">
        <f t="shared" si="2"/>
        <v>/ldqc/jclb/vpfggv/tpmnhdc/nmbfwc/</v>
      </c>
      <c r="C871" s="6" t="str">
        <f t="shared" si="3"/>
        <v>144676</v>
      </c>
      <c r="D871" s="1" t="str">
        <f>IFERROR(__xludf.DUMMYFUNCTION("IF( ISBETWEEN(CODE(LEFT(A871,1)),CODE(""0""),CODE(""9"")), B871 &amp;A871,)"),"/ldqc/jclb/vpfggv/tpmnhdc/nmbfwc/188291 nmbfwc.qhv")</f>
        <v>/ldqc/jclb/vpfggv/tpmnhdc/nmbfwc/188291 nmbfwc.qhv</v>
      </c>
      <c r="E871" s="7">
        <f t="shared" si="1"/>
        <v>188291</v>
      </c>
      <c r="F871" s="5"/>
      <c r="G871" s="5"/>
      <c r="H871" s="5">
        <f>IFERROR(__xludf.DUMMYFUNCTION("SUM(FILTER(E$2:E$1088,FIND(G871,D$2:D$1088)))"),4.2080344E7)</f>
        <v>42080344</v>
      </c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" t="s">
        <v>493</v>
      </c>
      <c r="B872" s="5" t="str">
        <f t="shared" si="2"/>
        <v>/ldqc/jclb/vpfggv/tpmnhdc/nmbfwc/</v>
      </c>
      <c r="C872" s="6" t="str">
        <f t="shared" si="3"/>
        <v>144676</v>
      </c>
      <c r="D872" s="1" t="str">
        <f>IFERROR(__xludf.DUMMYFUNCTION("IF( ISBETWEEN(CODE(LEFT(A872,1)),CODE(""0""),CODE(""9"")), B872 &amp;A872,)"),"/ldqc/jclb/vpfggv/tpmnhdc/nmbfwc/110039 wdzw.drg")</f>
        <v>/ldqc/jclb/vpfggv/tpmnhdc/nmbfwc/110039 wdzw.drg</v>
      </c>
      <c r="E872" s="7">
        <f t="shared" si="1"/>
        <v>110039</v>
      </c>
      <c r="F872" s="5"/>
      <c r="G872" s="5"/>
      <c r="H872" s="5">
        <f>IFERROR(__xludf.DUMMYFUNCTION("SUM(FILTER(E$2:E$1088,FIND(G872,D$2:D$1088)))"),4.2080344E7)</f>
        <v>42080344</v>
      </c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" t="s">
        <v>494</v>
      </c>
      <c r="B873" s="5" t="str">
        <f t="shared" si="2"/>
        <v>/ldqc/jclb/vpfggv/tpmnhdc/nmbfwc/</v>
      </c>
      <c r="C873" s="6" t="str">
        <f t="shared" si="3"/>
        <v>144676</v>
      </c>
      <c r="D873" s="1" t="str">
        <f>IFERROR(__xludf.DUMMYFUNCTION("IF( ISBETWEEN(CODE(LEFT(A873,1)),CODE(""0""),CODE(""9"")), B873 &amp;A873,)"),"/ldqc/jclb/vpfggv/tpmnhdc/nmbfwc/249996 wqdlv")</f>
        <v>/ldqc/jclb/vpfggv/tpmnhdc/nmbfwc/249996 wqdlv</v>
      </c>
      <c r="E873" s="7">
        <f t="shared" si="1"/>
        <v>249996</v>
      </c>
      <c r="F873" s="5"/>
      <c r="G873" s="5"/>
      <c r="H873" s="5">
        <f>IFERROR(__xludf.DUMMYFUNCTION("SUM(FILTER(E$2:E$1088,FIND(G873,D$2:D$1088)))"),4.2080344E7)</f>
        <v>42080344</v>
      </c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" t="s">
        <v>173</v>
      </c>
      <c r="B874" s="5" t="str">
        <f t="shared" si="2"/>
        <v>/ldqc/jclb/vpfggv/tpmnhdc/nmbfwc/</v>
      </c>
      <c r="C874" s="6" t="str">
        <f t="shared" si="3"/>
        <v>144676</v>
      </c>
      <c r="D874" s="1" t="str">
        <f>IFERROR(__xludf.DUMMYFUNCTION("IF( ISBETWEEN(CODE(LEFT(A874,1)),CODE(""0""),CODE(""9"")), B874 &amp;A874,)"),"")</f>
        <v/>
      </c>
      <c r="E874" s="7">
        <f t="shared" si="1"/>
        <v>0</v>
      </c>
      <c r="F874" s="5"/>
      <c r="G874" s="5"/>
      <c r="H874" s="5">
        <f>IFERROR(__xludf.DUMMYFUNCTION("SUM(FILTER(E$2:E$1088,FIND(G874,D$2:D$1088)))"),4.2080344E7)</f>
        <v>42080344</v>
      </c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" t="s">
        <v>495</v>
      </c>
      <c r="B875" s="5" t="str">
        <f t="shared" si="2"/>
        <v>/ldqc/jclb/vpfggv/tpmnhdc/nmbfwc/</v>
      </c>
      <c r="C875" s="6" t="str">
        <f t="shared" si="3"/>
        <v>144676</v>
      </c>
      <c r="D875" s="1" t="str">
        <f>IFERROR(__xludf.DUMMYFUNCTION("IF( ISBETWEEN(CODE(LEFT(A875,1)),CODE(""0""),CODE(""9"")), B875 &amp;A875,)"),"")</f>
        <v/>
      </c>
      <c r="E875" s="7">
        <f t="shared" si="1"/>
        <v>0</v>
      </c>
      <c r="F875" s="5"/>
      <c r="G875" s="5"/>
      <c r="H875" s="5">
        <f>IFERROR(__xludf.DUMMYFUNCTION("SUM(FILTER(E$2:E$1088,FIND(G875,D$2:D$1088)))"),4.2080344E7)</f>
        <v>42080344</v>
      </c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" t="s">
        <v>30</v>
      </c>
      <c r="B876" s="5" t="str">
        <f t="shared" si="2"/>
        <v>/ldqc/jclb/vpfggv/tpmnhdc/nmbfwc/lcgv/</v>
      </c>
      <c r="C876" s="6" t="str">
        <f t="shared" si="3"/>
        <v>1446764</v>
      </c>
      <c r="D876" s="1" t="str">
        <f>IFERROR(__xludf.DUMMYFUNCTION("IF( ISBETWEEN(CODE(LEFT(A876,1)),CODE(""0""),CODE(""9"")), B876 &amp;A876,)"),"")</f>
        <v/>
      </c>
      <c r="E876" s="7">
        <f t="shared" si="1"/>
        <v>0</v>
      </c>
      <c r="F876" s="5"/>
      <c r="G876" s="5"/>
      <c r="H876" s="5">
        <f>IFERROR(__xludf.DUMMYFUNCTION("SUM(FILTER(E$2:E$1088,FIND(G876,D$2:D$1088)))"),4.2080344E7)</f>
        <v>42080344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" t="s">
        <v>8</v>
      </c>
      <c r="B877" s="5" t="str">
        <f t="shared" si="2"/>
        <v>/ldqc/jclb/vpfggv/tpmnhdc/nmbfwc/lcgv/</v>
      </c>
      <c r="C877" s="6" t="str">
        <f t="shared" si="3"/>
        <v>1446764</v>
      </c>
      <c r="D877" s="1" t="str">
        <f>IFERROR(__xludf.DUMMYFUNCTION("IF( ISBETWEEN(CODE(LEFT(A877,1)),CODE(""0""),CODE(""9"")), B877 &amp;A877,)"),"")</f>
        <v/>
      </c>
      <c r="E877" s="7">
        <f t="shared" si="1"/>
        <v>0</v>
      </c>
      <c r="F877" s="5"/>
      <c r="G877" s="5"/>
      <c r="H877" s="5">
        <f>IFERROR(__xludf.DUMMYFUNCTION("SUM(FILTER(E$2:E$1088,FIND(G877,D$2:D$1088)))"),4.2080344E7)</f>
        <v>42080344</v>
      </c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" t="s">
        <v>496</v>
      </c>
      <c r="B878" s="5" t="str">
        <f t="shared" si="2"/>
        <v>/ldqc/jclb/vpfggv/tpmnhdc/nmbfwc/lcgv/</v>
      </c>
      <c r="C878" s="6" t="str">
        <f t="shared" si="3"/>
        <v>1446764</v>
      </c>
      <c r="D878" s="1" t="str">
        <f>IFERROR(__xludf.DUMMYFUNCTION("IF( ISBETWEEN(CODE(LEFT(A878,1)),CODE(""0""),CODE(""9"")), B878 &amp;A878,)"),"")</f>
        <v/>
      </c>
      <c r="E878" s="7">
        <f t="shared" si="1"/>
        <v>0</v>
      </c>
      <c r="F878" s="5"/>
      <c r="G878" s="5"/>
      <c r="H878" s="5">
        <f>IFERROR(__xludf.DUMMYFUNCTION("SUM(FILTER(E$2:E$1088,FIND(G878,D$2:D$1088)))"),4.2080344E7)</f>
        <v>42080344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" t="s">
        <v>497</v>
      </c>
      <c r="B879" s="5" t="str">
        <f t="shared" si="2"/>
        <v>/ldqc/jclb/vpfggv/tpmnhdc/nmbfwc/lcgv/wths/</v>
      </c>
      <c r="C879" s="6" t="str">
        <f t="shared" si="3"/>
        <v>14467644</v>
      </c>
      <c r="D879" s="1" t="str">
        <f>IFERROR(__xludf.DUMMYFUNCTION("IF( ISBETWEEN(CODE(LEFT(A879,1)),CODE(""0""),CODE(""9"")), B879 &amp;A879,)"),"")</f>
        <v/>
      </c>
      <c r="E879" s="7">
        <f t="shared" si="1"/>
        <v>0</v>
      </c>
      <c r="F879" s="5"/>
      <c r="G879" s="5"/>
      <c r="H879" s="5">
        <f>IFERROR(__xludf.DUMMYFUNCTION("SUM(FILTER(E$2:E$1088,FIND(G879,D$2:D$1088)))"),4.2080344E7)</f>
        <v>42080344</v>
      </c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" t="s">
        <v>8</v>
      </c>
      <c r="B880" s="5" t="str">
        <f t="shared" si="2"/>
        <v>/ldqc/jclb/vpfggv/tpmnhdc/nmbfwc/lcgv/wths/</v>
      </c>
      <c r="C880" s="6" t="str">
        <f t="shared" si="3"/>
        <v>14467644</v>
      </c>
      <c r="D880" s="1" t="str">
        <f>IFERROR(__xludf.DUMMYFUNCTION("IF( ISBETWEEN(CODE(LEFT(A880,1)),CODE(""0""),CODE(""9"")), B880 &amp;A880,)"),"")</f>
        <v/>
      </c>
      <c r="E880" s="7">
        <f t="shared" si="1"/>
        <v>0</v>
      </c>
      <c r="F880" s="5"/>
      <c r="G880" s="5"/>
      <c r="H880" s="5">
        <f>IFERROR(__xludf.DUMMYFUNCTION("SUM(FILTER(E$2:E$1088,FIND(G880,D$2:D$1088)))"),4.2080344E7)</f>
        <v>42080344</v>
      </c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" t="s">
        <v>498</v>
      </c>
      <c r="B881" s="5" t="str">
        <f t="shared" si="2"/>
        <v>/ldqc/jclb/vpfggv/tpmnhdc/nmbfwc/lcgv/wths/</v>
      </c>
      <c r="C881" s="6" t="str">
        <f t="shared" si="3"/>
        <v>14467644</v>
      </c>
      <c r="D881" s="1" t="str">
        <f>IFERROR(__xludf.DUMMYFUNCTION("IF( ISBETWEEN(CODE(LEFT(A881,1)),CODE(""0""),CODE(""9"")), B881 &amp;A881,)"),"/ldqc/jclb/vpfggv/tpmnhdc/nmbfwc/lcgv/wths/120313 jdbtlf.rrn")</f>
        <v>/ldqc/jclb/vpfggv/tpmnhdc/nmbfwc/lcgv/wths/120313 jdbtlf.rrn</v>
      </c>
      <c r="E881" s="7">
        <f t="shared" si="1"/>
        <v>120313</v>
      </c>
      <c r="F881" s="5"/>
      <c r="G881" s="5"/>
      <c r="H881" s="5">
        <f>IFERROR(__xludf.DUMMYFUNCTION("SUM(FILTER(E$2:E$1088,FIND(G881,D$2:D$1088)))"),4.2080344E7)</f>
        <v>42080344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" t="s">
        <v>18</v>
      </c>
      <c r="B882" s="5" t="str">
        <f t="shared" si="2"/>
        <v>/ldqc/jclb/vpfggv/tpmnhdc/nmbfwc/lcgv/</v>
      </c>
      <c r="C882" s="6" t="str">
        <f t="shared" si="3"/>
        <v>1446764</v>
      </c>
      <c r="D882" s="1" t="str">
        <f>IFERROR(__xludf.DUMMYFUNCTION("IF( ISBETWEEN(CODE(LEFT(A882,1)),CODE(""0""),CODE(""9"")), B882 &amp;A882,)"),"")</f>
        <v/>
      </c>
      <c r="E882" s="7">
        <f t="shared" si="1"/>
        <v>0</v>
      </c>
      <c r="F882" s="5"/>
      <c r="G882" s="5"/>
      <c r="H882" s="5">
        <f>IFERROR(__xludf.DUMMYFUNCTION("SUM(FILTER(E$2:E$1088,FIND(G882,D$2:D$1088)))"),4.2080344E7)</f>
        <v>42080344</v>
      </c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" t="s">
        <v>18</v>
      </c>
      <c r="B883" s="5" t="str">
        <f t="shared" si="2"/>
        <v>/ldqc/jclb/vpfggv/tpmnhdc/nmbfwc/</v>
      </c>
      <c r="C883" s="6" t="str">
        <f t="shared" si="3"/>
        <v>144676</v>
      </c>
      <c r="D883" s="1" t="str">
        <f>IFERROR(__xludf.DUMMYFUNCTION("IF( ISBETWEEN(CODE(LEFT(A883,1)),CODE(""0""),CODE(""9"")), B883 &amp;A883,)"),"")</f>
        <v/>
      </c>
      <c r="E883" s="7">
        <f t="shared" si="1"/>
        <v>0</v>
      </c>
      <c r="F883" s="5"/>
      <c r="G883" s="5"/>
      <c r="H883" s="5">
        <f>IFERROR(__xludf.DUMMYFUNCTION("SUM(FILTER(E$2:E$1088,FIND(G883,D$2:D$1088)))"),4.2080344E7)</f>
        <v>42080344</v>
      </c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" t="s">
        <v>183</v>
      </c>
      <c r="B884" s="5" t="str">
        <f t="shared" si="2"/>
        <v>/ldqc/jclb/vpfggv/tpmnhdc/nmbfwc/zmflq/</v>
      </c>
      <c r="C884" s="6" t="str">
        <f t="shared" si="3"/>
        <v>1446765</v>
      </c>
      <c r="D884" s="1" t="str">
        <f>IFERROR(__xludf.DUMMYFUNCTION("IF( ISBETWEEN(CODE(LEFT(A884,1)),CODE(""0""),CODE(""9"")), B884 &amp;A884,)"),"")</f>
        <v/>
      </c>
      <c r="E884" s="7">
        <f t="shared" si="1"/>
        <v>0</v>
      </c>
      <c r="F884" s="5"/>
      <c r="G884" s="5"/>
      <c r="H884" s="5">
        <f>IFERROR(__xludf.DUMMYFUNCTION("SUM(FILTER(E$2:E$1088,FIND(G884,D$2:D$1088)))"),4.2080344E7)</f>
        <v>42080344</v>
      </c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" t="s">
        <v>8</v>
      </c>
      <c r="B885" s="5" t="str">
        <f t="shared" si="2"/>
        <v>/ldqc/jclb/vpfggv/tpmnhdc/nmbfwc/zmflq/</v>
      </c>
      <c r="C885" s="6" t="str">
        <f t="shared" si="3"/>
        <v>1446765</v>
      </c>
      <c r="D885" s="1" t="str">
        <f>IFERROR(__xludf.DUMMYFUNCTION("IF( ISBETWEEN(CODE(LEFT(A885,1)),CODE(""0""),CODE(""9"")), B885 &amp;A885,)"),"")</f>
        <v/>
      </c>
      <c r="E885" s="7">
        <f t="shared" si="1"/>
        <v>0</v>
      </c>
      <c r="F885" s="5"/>
      <c r="G885" s="5"/>
      <c r="H885" s="5">
        <f>IFERROR(__xludf.DUMMYFUNCTION("SUM(FILTER(E$2:E$1088,FIND(G885,D$2:D$1088)))"),4.2080344E7)</f>
        <v>42080344</v>
      </c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" t="s">
        <v>499</v>
      </c>
      <c r="B886" s="5" t="str">
        <f t="shared" si="2"/>
        <v>/ldqc/jclb/vpfggv/tpmnhdc/nmbfwc/zmflq/</v>
      </c>
      <c r="C886" s="6" t="str">
        <f t="shared" si="3"/>
        <v>1446765</v>
      </c>
      <c r="D886" s="1" t="str">
        <f>IFERROR(__xludf.DUMMYFUNCTION("IF( ISBETWEEN(CODE(LEFT(A886,1)),CODE(""0""),CODE(""9"")), B886 &amp;A886,)"),"/ldqc/jclb/vpfggv/tpmnhdc/nmbfwc/zmflq/124906 dqdcpzh")</f>
        <v>/ldqc/jclb/vpfggv/tpmnhdc/nmbfwc/zmflq/124906 dqdcpzh</v>
      </c>
      <c r="E886" s="7">
        <f t="shared" si="1"/>
        <v>124906</v>
      </c>
      <c r="F886" s="5"/>
      <c r="G886" s="5"/>
      <c r="H886" s="5">
        <f>IFERROR(__xludf.DUMMYFUNCTION("SUM(FILTER(E$2:E$1088,FIND(G886,D$2:D$1088)))"),4.2080344E7)</f>
        <v>42080344</v>
      </c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" t="s">
        <v>18</v>
      </c>
      <c r="B887" s="5" t="str">
        <f t="shared" si="2"/>
        <v>/ldqc/jclb/vpfggv/tpmnhdc/nmbfwc/</v>
      </c>
      <c r="C887" s="6" t="str">
        <f t="shared" si="3"/>
        <v>144676</v>
      </c>
      <c r="D887" s="1" t="str">
        <f>IFERROR(__xludf.DUMMYFUNCTION("IF( ISBETWEEN(CODE(LEFT(A887,1)),CODE(""0""),CODE(""9"")), B887 &amp;A887,)"),"")</f>
        <v/>
      </c>
      <c r="E887" s="7">
        <f t="shared" si="1"/>
        <v>0</v>
      </c>
      <c r="F887" s="5"/>
      <c r="G887" s="5"/>
      <c r="H887" s="5">
        <f>IFERROR(__xludf.DUMMYFUNCTION("SUM(FILTER(E$2:E$1088,FIND(G887,D$2:D$1088)))"),4.2080344E7)</f>
        <v>42080344</v>
      </c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" t="s">
        <v>500</v>
      </c>
      <c r="B888" s="5" t="str">
        <f t="shared" si="2"/>
        <v>/ldqc/jclb/vpfggv/tpmnhdc/nmbfwc/zppcvq/</v>
      </c>
      <c r="C888" s="6" t="str">
        <f t="shared" si="3"/>
        <v>1446766</v>
      </c>
      <c r="D888" s="1" t="str">
        <f>IFERROR(__xludf.DUMMYFUNCTION("IF( ISBETWEEN(CODE(LEFT(A888,1)),CODE(""0""),CODE(""9"")), B888 &amp;A888,)"),"")</f>
        <v/>
      </c>
      <c r="E888" s="7">
        <f t="shared" si="1"/>
        <v>0</v>
      </c>
      <c r="F888" s="5"/>
      <c r="G888" s="5"/>
      <c r="H888" s="5">
        <f>IFERROR(__xludf.DUMMYFUNCTION("SUM(FILTER(E$2:E$1088,FIND(G888,D$2:D$1088)))"),4.2080344E7)</f>
        <v>42080344</v>
      </c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" t="s">
        <v>8</v>
      </c>
      <c r="B889" s="5" t="str">
        <f t="shared" si="2"/>
        <v>/ldqc/jclb/vpfggv/tpmnhdc/nmbfwc/zppcvq/</v>
      </c>
      <c r="C889" s="6" t="str">
        <f t="shared" si="3"/>
        <v>1446766</v>
      </c>
      <c r="D889" s="1" t="str">
        <f>IFERROR(__xludf.DUMMYFUNCTION("IF( ISBETWEEN(CODE(LEFT(A889,1)),CODE(""0""),CODE(""9"")), B889 &amp;A889,)"),"")</f>
        <v/>
      </c>
      <c r="E889" s="7">
        <f t="shared" si="1"/>
        <v>0</v>
      </c>
      <c r="F889" s="5"/>
      <c r="G889" s="5"/>
      <c r="H889" s="5">
        <f>IFERROR(__xludf.DUMMYFUNCTION("SUM(FILTER(E$2:E$1088,FIND(G889,D$2:D$1088)))"),4.2080344E7)</f>
        <v>42080344</v>
      </c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" t="s">
        <v>501</v>
      </c>
      <c r="B890" s="5" t="str">
        <f t="shared" si="2"/>
        <v>/ldqc/jclb/vpfggv/tpmnhdc/nmbfwc/zppcvq/</v>
      </c>
      <c r="C890" s="6" t="str">
        <f t="shared" si="3"/>
        <v>1446766</v>
      </c>
      <c r="D890" s="1" t="str">
        <f>IFERROR(__xludf.DUMMYFUNCTION("IF( ISBETWEEN(CODE(LEFT(A890,1)),CODE(""0""),CODE(""9"")), B890 &amp;A890,)"),"/ldqc/jclb/vpfggv/tpmnhdc/nmbfwc/zppcvq/112537 mrzcdzd.gjt")</f>
        <v>/ldqc/jclb/vpfggv/tpmnhdc/nmbfwc/zppcvq/112537 mrzcdzd.gjt</v>
      </c>
      <c r="E890" s="7">
        <f t="shared" si="1"/>
        <v>112537</v>
      </c>
      <c r="F890" s="5"/>
      <c r="G890" s="5"/>
      <c r="H890" s="5">
        <f>IFERROR(__xludf.DUMMYFUNCTION("SUM(FILTER(E$2:E$1088,FIND(G890,D$2:D$1088)))"),4.2080344E7)</f>
        <v>42080344</v>
      </c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" t="s">
        <v>18</v>
      </c>
      <c r="B891" s="5" t="str">
        <f t="shared" si="2"/>
        <v>/ldqc/jclb/vpfggv/tpmnhdc/nmbfwc/</v>
      </c>
      <c r="C891" s="6" t="str">
        <f t="shared" si="3"/>
        <v>144676</v>
      </c>
      <c r="D891" s="1" t="str">
        <f>IFERROR(__xludf.DUMMYFUNCTION("IF( ISBETWEEN(CODE(LEFT(A891,1)),CODE(""0""),CODE(""9"")), B891 &amp;A891,)"),"")</f>
        <v/>
      </c>
      <c r="E891" s="7">
        <f t="shared" si="1"/>
        <v>0</v>
      </c>
      <c r="F891" s="5"/>
      <c r="G891" s="5"/>
      <c r="H891" s="5">
        <f>IFERROR(__xludf.DUMMYFUNCTION("SUM(FILTER(E$2:E$1088,FIND(G891,D$2:D$1088)))"),4.2080344E7)</f>
        <v>42080344</v>
      </c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" t="s">
        <v>18</v>
      </c>
      <c r="B892" s="5" t="str">
        <f t="shared" si="2"/>
        <v>/ldqc/jclb/vpfggv/tpmnhdc/</v>
      </c>
      <c r="C892" s="6" t="str">
        <f t="shared" si="3"/>
        <v>14467</v>
      </c>
      <c r="D892" s="1" t="str">
        <f>IFERROR(__xludf.DUMMYFUNCTION("IF( ISBETWEEN(CODE(LEFT(A892,1)),CODE(""0""),CODE(""9"")), B892 &amp;A892,)"),"")</f>
        <v/>
      </c>
      <c r="E892" s="7">
        <f t="shared" si="1"/>
        <v>0</v>
      </c>
      <c r="F892" s="5"/>
      <c r="G892" s="5"/>
      <c r="H892" s="5">
        <f>IFERROR(__xludf.DUMMYFUNCTION("SUM(FILTER(E$2:E$1088,FIND(G892,D$2:D$1088)))"),4.2080344E7)</f>
        <v>42080344</v>
      </c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" t="s">
        <v>18</v>
      </c>
      <c r="B893" s="5" t="str">
        <f t="shared" si="2"/>
        <v>/ldqc/jclb/vpfggv/</v>
      </c>
      <c r="C893" s="6" t="str">
        <f t="shared" si="3"/>
        <v>1446</v>
      </c>
      <c r="D893" s="1" t="str">
        <f>IFERROR(__xludf.DUMMYFUNCTION("IF( ISBETWEEN(CODE(LEFT(A893,1)),CODE(""0""),CODE(""9"")), B893 &amp;A893,)"),"")</f>
        <v/>
      </c>
      <c r="E893" s="7">
        <f t="shared" si="1"/>
        <v>0</v>
      </c>
      <c r="F893" s="5"/>
      <c r="G893" s="5"/>
      <c r="H893" s="5">
        <f>IFERROR(__xludf.DUMMYFUNCTION("SUM(FILTER(E$2:E$1088,FIND(G893,D$2:D$1088)))"),4.2080344E7)</f>
        <v>42080344</v>
      </c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" t="s">
        <v>502</v>
      </c>
      <c r="B894" s="5" t="str">
        <f t="shared" si="2"/>
        <v>/ldqc/jclb/vpfggv/vvp/</v>
      </c>
      <c r="C894" s="6" t="str">
        <f t="shared" si="3"/>
        <v>14463</v>
      </c>
      <c r="D894" s="1" t="str">
        <f>IFERROR(__xludf.DUMMYFUNCTION("IF( ISBETWEEN(CODE(LEFT(A894,1)),CODE(""0""),CODE(""9"")), B894 &amp;A894,)"),"")</f>
        <v/>
      </c>
      <c r="E894" s="7">
        <f t="shared" si="1"/>
        <v>0</v>
      </c>
      <c r="F894" s="5"/>
      <c r="G894" s="5"/>
      <c r="H894" s="5">
        <f>IFERROR(__xludf.DUMMYFUNCTION("SUM(FILTER(E$2:E$1088,FIND(G894,D$2:D$1088)))"),4.2080344E7)</f>
        <v>42080344</v>
      </c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" t="s">
        <v>8</v>
      </c>
      <c r="B895" s="5" t="str">
        <f t="shared" si="2"/>
        <v>/ldqc/jclb/vpfggv/vvp/</v>
      </c>
      <c r="C895" s="6" t="str">
        <f t="shared" si="3"/>
        <v>14463</v>
      </c>
      <c r="D895" s="1" t="str">
        <f>IFERROR(__xludf.DUMMYFUNCTION("IF( ISBETWEEN(CODE(LEFT(A895,1)),CODE(""0""),CODE(""9"")), B895 &amp;A895,)"),"")</f>
        <v/>
      </c>
      <c r="E895" s="7">
        <f t="shared" si="1"/>
        <v>0</v>
      </c>
      <c r="F895" s="5"/>
      <c r="G895" s="5"/>
      <c r="H895" s="5">
        <f>IFERROR(__xludf.DUMMYFUNCTION("SUM(FILTER(E$2:E$1088,FIND(G895,D$2:D$1088)))"),4.2080344E7)</f>
        <v>42080344</v>
      </c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" t="s">
        <v>503</v>
      </c>
      <c r="B896" s="5" t="str">
        <f t="shared" si="2"/>
        <v>/ldqc/jclb/vpfggv/vvp/</v>
      </c>
      <c r="C896" s="6" t="str">
        <f t="shared" si="3"/>
        <v>14463</v>
      </c>
      <c r="D896" s="1" t="str">
        <f>IFERROR(__xludf.DUMMYFUNCTION("IF( ISBETWEEN(CODE(LEFT(A896,1)),CODE(""0""),CODE(""9"")), B896 &amp;A896,)"),"")</f>
        <v/>
      </c>
      <c r="E896" s="7">
        <f t="shared" si="1"/>
        <v>0</v>
      </c>
      <c r="F896" s="5"/>
      <c r="G896" s="5"/>
      <c r="H896" s="5">
        <f>IFERROR(__xludf.DUMMYFUNCTION("SUM(FILTER(E$2:E$1088,FIND(G896,D$2:D$1088)))"),4.2080344E7)</f>
        <v>42080344</v>
      </c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" t="s">
        <v>504</v>
      </c>
      <c r="B897" s="5" t="str">
        <f t="shared" si="2"/>
        <v>/ldqc/jclb/vpfggv/vvp/</v>
      </c>
      <c r="C897" s="6" t="str">
        <f t="shared" si="3"/>
        <v>14463</v>
      </c>
      <c r="D897" s="1" t="str">
        <f>IFERROR(__xludf.DUMMYFUNCTION("IF( ISBETWEEN(CODE(LEFT(A897,1)),CODE(""0""),CODE(""9"")), B897 &amp;A897,)"),"/ldqc/jclb/vpfggv/vvp/194927 hvlm.pbd")</f>
        <v>/ldqc/jclb/vpfggv/vvp/194927 hvlm.pbd</v>
      </c>
      <c r="E897" s="7">
        <f t="shared" si="1"/>
        <v>194927</v>
      </c>
      <c r="F897" s="5"/>
      <c r="G897" s="5"/>
      <c r="H897" s="5">
        <f>IFERROR(__xludf.DUMMYFUNCTION("SUM(FILTER(E$2:E$1088,FIND(G897,D$2:D$1088)))"),4.2080344E7)</f>
        <v>42080344</v>
      </c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" t="s">
        <v>22</v>
      </c>
      <c r="B898" s="5" t="str">
        <f t="shared" si="2"/>
        <v>/ldqc/jclb/vpfggv/vvp/</v>
      </c>
      <c r="C898" s="6" t="str">
        <f t="shared" si="3"/>
        <v>14463</v>
      </c>
      <c r="D898" s="1" t="str">
        <f>IFERROR(__xludf.DUMMYFUNCTION("IF( ISBETWEEN(CODE(LEFT(A898,1)),CODE(""0""),CODE(""9"")), B898 &amp;A898,)"),"")</f>
        <v/>
      </c>
      <c r="E898" s="7">
        <f t="shared" si="1"/>
        <v>0</v>
      </c>
      <c r="F898" s="5"/>
      <c r="G898" s="5"/>
      <c r="H898" s="5">
        <f>IFERROR(__xludf.DUMMYFUNCTION("SUM(FILTER(E$2:E$1088,FIND(G898,D$2:D$1088)))"),4.2080344E7)</f>
        <v>42080344</v>
      </c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" t="s">
        <v>505</v>
      </c>
      <c r="B899" s="5" t="str">
        <f t="shared" si="2"/>
        <v>/ldqc/jclb/vpfggv/vvp/</v>
      </c>
      <c r="C899" s="6" t="str">
        <f t="shared" si="3"/>
        <v>14463</v>
      </c>
      <c r="D899" s="1" t="str">
        <f>IFERROR(__xludf.DUMMYFUNCTION("IF( ISBETWEEN(CODE(LEFT(A899,1)),CODE(""0""),CODE(""9"")), B899 &amp;A899,)"),"/ldqc/jclb/vpfggv/vvp/230376 pgsq")</f>
        <v>/ldqc/jclb/vpfggv/vvp/230376 pgsq</v>
      </c>
      <c r="E899" s="7">
        <f t="shared" si="1"/>
        <v>230376</v>
      </c>
      <c r="F899" s="5"/>
      <c r="G899" s="5"/>
      <c r="H899" s="5">
        <f>IFERROR(__xludf.DUMMYFUNCTION("SUM(FILTER(E$2:E$1088,FIND(G899,D$2:D$1088)))"),4.2080344E7)</f>
        <v>42080344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" t="s">
        <v>506</v>
      </c>
      <c r="B900" s="5" t="str">
        <f t="shared" si="2"/>
        <v>/ldqc/jclb/vpfggv/vvp/fsw/</v>
      </c>
      <c r="C900" s="6" t="str">
        <f t="shared" si="3"/>
        <v>144633</v>
      </c>
      <c r="D900" s="1" t="str">
        <f>IFERROR(__xludf.DUMMYFUNCTION("IF( ISBETWEEN(CODE(LEFT(A900,1)),CODE(""0""),CODE(""9"")), B900 &amp;A900,)"),"")</f>
        <v/>
      </c>
      <c r="E900" s="7">
        <f t="shared" si="1"/>
        <v>0</v>
      </c>
      <c r="F900" s="5"/>
      <c r="G900" s="5"/>
      <c r="H900" s="5">
        <f>IFERROR(__xludf.DUMMYFUNCTION("SUM(FILTER(E$2:E$1088,FIND(G900,D$2:D$1088)))"),4.2080344E7)</f>
        <v>42080344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" t="s">
        <v>8</v>
      </c>
      <c r="B901" s="5" t="str">
        <f t="shared" si="2"/>
        <v>/ldqc/jclb/vpfggv/vvp/fsw/</v>
      </c>
      <c r="C901" s="6" t="str">
        <f t="shared" si="3"/>
        <v>144633</v>
      </c>
      <c r="D901" s="1" t="str">
        <f>IFERROR(__xludf.DUMMYFUNCTION("IF( ISBETWEEN(CODE(LEFT(A901,1)),CODE(""0""),CODE(""9"")), B901 &amp;A901,)"),"")</f>
        <v/>
      </c>
      <c r="E901" s="7">
        <f t="shared" si="1"/>
        <v>0</v>
      </c>
      <c r="F901" s="5"/>
      <c r="G901" s="5"/>
      <c r="H901" s="5">
        <f>IFERROR(__xludf.DUMMYFUNCTION("SUM(FILTER(E$2:E$1088,FIND(G901,D$2:D$1088)))"),4.2080344E7)</f>
        <v>42080344</v>
      </c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" t="s">
        <v>507</v>
      </c>
      <c r="B902" s="5" t="str">
        <f t="shared" si="2"/>
        <v>/ldqc/jclb/vpfggv/vvp/fsw/</v>
      </c>
      <c r="C902" s="6" t="str">
        <f t="shared" si="3"/>
        <v>144633</v>
      </c>
      <c r="D902" s="1" t="str">
        <f>IFERROR(__xludf.DUMMYFUNCTION("IF( ISBETWEEN(CODE(LEFT(A902,1)),CODE(""0""),CODE(""9"")), B902 &amp;A902,)"),"/ldqc/jclb/vpfggv/vvp/fsw/111889 nmbfwc.smt")</f>
        <v>/ldqc/jclb/vpfggv/vvp/fsw/111889 nmbfwc.smt</v>
      </c>
      <c r="E902" s="7">
        <f t="shared" si="1"/>
        <v>111889</v>
      </c>
      <c r="F902" s="5"/>
      <c r="G902" s="5"/>
      <c r="H902" s="5">
        <f>IFERROR(__xludf.DUMMYFUNCTION("SUM(FILTER(E$2:E$1088,FIND(G902,D$2:D$1088)))"),4.2080344E7)</f>
        <v>42080344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" t="s">
        <v>280</v>
      </c>
      <c r="B903" s="5" t="str">
        <f t="shared" si="2"/>
        <v>/ldqc/jclb/vpfggv/vvp/fsw/</v>
      </c>
      <c r="C903" s="6" t="str">
        <f t="shared" si="3"/>
        <v>144633</v>
      </c>
      <c r="D903" s="1" t="str">
        <f>IFERROR(__xludf.DUMMYFUNCTION("IF( ISBETWEEN(CODE(LEFT(A903,1)),CODE(""0""),CODE(""9"")), B903 &amp;A903,)"),"")</f>
        <v/>
      </c>
      <c r="E903" s="7">
        <f t="shared" si="1"/>
        <v>0</v>
      </c>
      <c r="F903" s="5"/>
      <c r="G903" s="5"/>
      <c r="H903" s="5">
        <f>IFERROR(__xludf.DUMMYFUNCTION("SUM(FILTER(E$2:E$1088,FIND(G903,D$2:D$1088)))"),4.2080344E7)</f>
        <v>42080344</v>
      </c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" t="s">
        <v>314</v>
      </c>
      <c r="B904" s="5" t="str">
        <f t="shared" si="2"/>
        <v>/ldqc/jclb/vpfggv/vvp/fsw/rfzrwc/</v>
      </c>
      <c r="C904" s="6" t="str">
        <f t="shared" si="3"/>
        <v>1446336</v>
      </c>
      <c r="D904" s="1" t="str">
        <f>IFERROR(__xludf.DUMMYFUNCTION("IF( ISBETWEEN(CODE(LEFT(A904,1)),CODE(""0""),CODE(""9"")), B904 &amp;A904,)"),"")</f>
        <v/>
      </c>
      <c r="E904" s="7">
        <f t="shared" si="1"/>
        <v>0</v>
      </c>
      <c r="F904" s="5"/>
      <c r="G904" s="5"/>
      <c r="H904" s="5">
        <f>IFERROR(__xludf.DUMMYFUNCTION("SUM(FILTER(E$2:E$1088,FIND(G904,D$2:D$1088)))"),4.2080344E7)</f>
        <v>42080344</v>
      </c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" t="s">
        <v>8</v>
      </c>
      <c r="B905" s="5" t="str">
        <f t="shared" si="2"/>
        <v>/ldqc/jclb/vpfggv/vvp/fsw/rfzrwc/</v>
      </c>
      <c r="C905" s="6" t="str">
        <f t="shared" si="3"/>
        <v>1446336</v>
      </c>
      <c r="D905" s="1" t="str">
        <f>IFERROR(__xludf.DUMMYFUNCTION("IF( ISBETWEEN(CODE(LEFT(A905,1)),CODE(""0""),CODE(""9"")), B905 &amp;A905,)"),"")</f>
        <v/>
      </c>
      <c r="E905" s="7">
        <f t="shared" si="1"/>
        <v>0</v>
      </c>
      <c r="F905" s="5"/>
      <c r="G905" s="5"/>
      <c r="H905" s="5">
        <f>IFERROR(__xludf.DUMMYFUNCTION("SUM(FILTER(E$2:E$1088,FIND(G905,D$2:D$1088)))"),4.2080344E7)</f>
        <v>42080344</v>
      </c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" t="s">
        <v>508</v>
      </c>
      <c r="B906" s="5" t="str">
        <f t="shared" si="2"/>
        <v>/ldqc/jclb/vpfggv/vvp/fsw/rfzrwc/</v>
      </c>
      <c r="C906" s="6" t="str">
        <f t="shared" si="3"/>
        <v>1446336</v>
      </c>
      <c r="D906" s="1" t="str">
        <f>IFERROR(__xludf.DUMMYFUNCTION("IF( ISBETWEEN(CODE(LEFT(A906,1)),CODE(""0""),CODE(""9"")), B906 &amp;A906,)"),"/ldqc/jclb/vpfggv/vvp/fsw/rfzrwc/282718 gbvss")</f>
        <v>/ldqc/jclb/vpfggv/vvp/fsw/rfzrwc/282718 gbvss</v>
      </c>
      <c r="E906" s="7">
        <f t="shared" si="1"/>
        <v>282718</v>
      </c>
      <c r="F906" s="5"/>
      <c r="G906" s="5"/>
      <c r="H906" s="5">
        <f>IFERROR(__xludf.DUMMYFUNCTION("SUM(FILTER(E$2:E$1088,FIND(G906,D$2:D$1088)))"),4.2080344E7)</f>
        <v>42080344</v>
      </c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" t="s">
        <v>18</v>
      </c>
      <c r="B907" s="5" t="str">
        <f t="shared" si="2"/>
        <v>/ldqc/jclb/vpfggv/vvp/fsw/</v>
      </c>
      <c r="C907" s="6" t="str">
        <f t="shared" si="3"/>
        <v>144633</v>
      </c>
      <c r="D907" s="1" t="str">
        <f>IFERROR(__xludf.DUMMYFUNCTION("IF( ISBETWEEN(CODE(LEFT(A907,1)),CODE(""0""),CODE(""9"")), B907 &amp;A907,)"),"")</f>
        <v/>
      </c>
      <c r="E907" s="7">
        <f t="shared" si="1"/>
        <v>0</v>
      </c>
      <c r="F907" s="5"/>
      <c r="G907" s="5"/>
      <c r="H907" s="5">
        <f>IFERROR(__xludf.DUMMYFUNCTION("SUM(FILTER(E$2:E$1088,FIND(G907,D$2:D$1088)))"),4.2080344E7)</f>
        <v>42080344</v>
      </c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" t="s">
        <v>18</v>
      </c>
      <c r="B908" s="5" t="str">
        <f t="shared" si="2"/>
        <v>/ldqc/jclb/vpfggv/vvp/</v>
      </c>
      <c r="C908" s="6" t="str">
        <f t="shared" si="3"/>
        <v>14463</v>
      </c>
      <c r="D908" s="1" t="str">
        <f>IFERROR(__xludf.DUMMYFUNCTION("IF( ISBETWEEN(CODE(LEFT(A908,1)),CODE(""0""),CODE(""9"")), B908 &amp;A908,)"),"")</f>
        <v/>
      </c>
      <c r="E908" s="7">
        <f t="shared" si="1"/>
        <v>0</v>
      </c>
      <c r="F908" s="5"/>
      <c r="G908" s="5"/>
      <c r="H908" s="5">
        <f>IFERROR(__xludf.DUMMYFUNCTION("SUM(FILTER(E$2:E$1088,FIND(G908,D$2:D$1088)))"),4.2080344E7)</f>
        <v>42080344</v>
      </c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" t="s">
        <v>24</v>
      </c>
      <c r="B909" s="5" t="str">
        <f t="shared" si="2"/>
        <v>/ldqc/jclb/vpfggv/vvp/nmbfwc/</v>
      </c>
      <c r="C909" s="6" t="str">
        <f t="shared" si="3"/>
        <v>144636</v>
      </c>
      <c r="D909" s="1" t="str">
        <f>IFERROR(__xludf.DUMMYFUNCTION("IF( ISBETWEEN(CODE(LEFT(A909,1)),CODE(""0""),CODE(""9"")), B909 &amp;A909,)"),"")</f>
        <v/>
      </c>
      <c r="E909" s="7">
        <f t="shared" si="1"/>
        <v>0</v>
      </c>
      <c r="F909" s="5"/>
      <c r="G909" s="5"/>
      <c r="H909" s="5">
        <f>IFERROR(__xludf.DUMMYFUNCTION("SUM(FILTER(E$2:E$1088,FIND(G909,D$2:D$1088)))"),4.2080344E7)</f>
        <v>42080344</v>
      </c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" t="s">
        <v>8</v>
      </c>
      <c r="B910" s="5" t="str">
        <f t="shared" si="2"/>
        <v>/ldqc/jclb/vpfggv/vvp/nmbfwc/</v>
      </c>
      <c r="C910" s="6" t="str">
        <f t="shared" si="3"/>
        <v>144636</v>
      </c>
      <c r="D910" s="1" t="str">
        <f>IFERROR(__xludf.DUMMYFUNCTION("IF( ISBETWEEN(CODE(LEFT(A910,1)),CODE(""0""),CODE(""9"")), B910 &amp;A910,)"),"")</f>
        <v/>
      </c>
      <c r="E910" s="7">
        <f t="shared" si="1"/>
        <v>0</v>
      </c>
      <c r="F910" s="5"/>
      <c r="G910" s="5"/>
      <c r="H910" s="5">
        <f>IFERROR(__xludf.DUMMYFUNCTION("SUM(FILTER(E$2:E$1088,FIND(G910,D$2:D$1088)))"),4.2080344E7)</f>
        <v>42080344</v>
      </c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" t="s">
        <v>509</v>
      </c>
      <c r="B911" s="5" t="str">
        <f t="shared" si="2"/>
        <v>/ldqc/jclb/vpfggv/vvp/nmbfwc/</v>
      </c>
      <c r="C911" s="6" t="str">
        <f t="shared" si="3"/>
        <v>144636</v>
      </c>
      <c r="D911" s="1" t="str">
        <f>IFERROR(__xludf.DUMMYFUNCTION("IF( ISBETWEEN(CODE(LEFT(A911,1)),CODE(""0""),CODE(""9"")), B911 &amp;A911,)"),"")</f>
        <v/>
      </c>
      <c r="E911" s="7">
        <f t="shared" si="1"/>
        <v>0</v>
      </c>
      <c r="F911" s="5"/>
      <c r="G911" s="5"/>
      <c r="H911" s="5">
        <f>IFERROR(__xludf.DUMMYFUNCTION("SUM(FILTER(E$2:E$1088,FIND(G911,D$2:D$1088)))"),4.2080344E7)</f>
        <v>42080344</v>
      </c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" t="s">
        <v>510</v>
      </c>
      <c r="B912" s="5" t="str">
        <f t="shared" si="2"/>
        <v>/ldqc/jclb/vpfggv/vvp/nmbfwc/</v>
      </c>
      <c r="C912" s="6" t="str">
        <f t="shared" si="3"/>
        <v>144636</v>
      </c>
      <c r="D912" s="1" t="str">
        <f>IFERROR(__xludf.DUMMYFUNCTION("IF( ISBETWEEN(CODE(LEFT(A912,1)),CODE(""0""),CODE(""9"")), B912 &amp;A912,)"),"/ldqc/jclb/vpfggv/vvp/nmbfwc/160971 ngqvztv.hfg")</f>
        <v>/ldqc/jclb/vpfggv/vvp/nmbfwc/160971 ngqvztv.hfg</v>
      </c>
      <c r="E912" s="7">
        <f t="shared" si="1"/>
        <v>160971</v>
      </c>
      <c r="F912" s="5"/>
      <c r="G912" s="5"/>
      <c r="H912" s="5">
        <f>IFERROR(__xludf.DUMMYFUNCTION("SUM(FILTER(E$2:E$1088,FIND(G912,D$2:D$1088)))"),4.2080344E7)</f>
        <v>42080344</v>
      </c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" t="s">
        <v>280</v>
      </c>
      <c r="B913" s="5" t="str">
        <f t="shared" si="2"/>
        <v>/ldqc/jclb/vpfggv/vvp/nmbfwc/</v>
      </c>
      <c r="C913" s="6" t="str">
        <f t="shared" si="3"/>
        <v>144636</v>
      </c>
      <c r="D913" s="1" t="str">
        <f>IFERROR(__xludf.DUMMYFUNCTION("IF( ISBETWEEN(CODE(LEFT(A913,1)),CODE(""0""),CODE(""9"")), B913 &amp;A913,)"),"")</f>
        <v/>
      </c>
      <c r="E913" s="7">
        <f t="shared" si="1"/>
        <v>0</v>
      </c>
      <c r="F913" s="5"/>
      <c r="G913" s="5"/>
      <c r="H913" s="5">
        <f>IFERROR(__xludf.DUMMYFUNCTION("SUM(FILTER(E$2:E$1088,FIND(G913,D$2:D$1088)))"),4.2080344E7)</f>
        <v>42080344</v>
      </c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" t="s">
        <v>511</v>
      </c>
      <c r="B914" s="5" t="str">
        <f t="shared" si="2"/>
        <v>/ldqc/jclb/vpfggv/vvp/nmbfwc/fvh/</v>
      </c>
      <c r="C914" s="6" t="str">
        <f t="shared" si="3"/>
        <v>1446363</v>
      </c>
      <c r="D914" s="1" t="str">
        <f>IFERROR(__xludf.DUMMYFUNCTION("IF( ISBETWEEN(CODE(LEFT(A914,1)),CODE(""0""),CODE(""9"")), B914 &amp;A914,)"),"")</f>
        <v/>
      </c>
      <c r="E914" s="7">
        <f t="shared" si="1"/>
        <v>0</v>
      </c>
      <c r="F914" s="5"/>
      <c r="G914" s="5"/>
      <c r="H914" s="5">
        <f>IFERROR(__xludf.DUMMYFUNCTION("SUM(FILTER(E$2:E$1088,FIND(G914,D$2:D$1088)))"),4.2080344E7)</f>
        <v>42080344</v>
      </c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" t="s">
        <v>8</v>
      </c>
      <c r="B915" s="5" t="str">
        <f t="shared" si="2"/>
        <v>/ldqc/jclb/vpfggv/vvp/nmbfwc/fvh/</v>
      </c>
      <c r="C915" s="6" t="str">
        <f t="shared" si="3"/>
        <v>1446363</v>
      </c>
      <c r="D915" s="1" t="str">
        <f>IFERROR(__xludf.DUMMYFUNCTION("IF( ISBETWEEN(CODE(LEFT(A915,1)),CODE(""0""),CODE(""9"")), B915 &amp;A915,)"),"")</f>
        <v/>
      </c>
      <c r="E915" s="7">
        <f t="shared" si="1"/>
        <v>0</v>
      </c>
      <c r="F915" s="5"/>
      <c r="G915" s="5"/>
      <c r="H915" s="5">
        <f>IFERROR(__xludf.DUMMYFUNCTION("SUM(FILTER(E$2:E$1088,FIND(G915,D$2:D$1088)))"),4.2080344E7)</f>
        <v>42080344</v>
      </c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" t="s">
        <v>512</v>
      </c>
      <c r="B916" s="5" t="str">
        <f t="shared" si="2"/>
        <v>/ldqc/jclb/vpfggv/vvp/nmbfwc/fvh/</v>
      </c>
      <c r="C916" s="6" t="str">
        <f t="shared" si="3"/>
        <v>1446363</v>
      </c>
      <c r="D916" s="1" t="str">
        <f>IFERROR(__xludf.DUMMYFUNCTION("IF( ISBETWEEN(CODE(LEFT(A916,1)),CODE(""0""),CODE(""9"")), B916 &amp;A916,)"),"/ldqc/jclb/vpfggv/vvp/nmbfwc/fvh/256956 mrqgpv.gsm")</f>
        <v>/ldqc/jclb/vpfggv/vvp/nmbfwc/fvh/256956 mrqgpv.gsm</v>
      </c>
      <c r="E916" s="7">
        <f t="shared" si="1"/>
        <v>256956</v>
      </c>
      <c r="F916" s="5"/>
      <c r="G916" s="5"/>
      <c r="H916" s="5">
        <f>IFERROR(__xludf.DUMMYFUNCTION("SUM(FILTER(E$2:E$1088,FIND(G916,D$2:D$1088)))"),4.2080344E7)</f>
        <v>42080344</v>
      </c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" t="s">
        <v>513</v>
      </c>
      <c r="B917" s="5" t="str">
        <f t="shared" si="2"/>
        <v>/ldqc/jclb/vpfggv/vvp/nmbfwc/fvh/</v>
      </c>
      <c r="C917" s="6" t="str">
        <f t="shared" si="3"/>
        <v>1446363</v>
      </c>
      <c r="D917" s="1" t="str">
        <f>IFERROR(__xludf.DUMMYFUNCTION("IF( ISBETWEEN(CODE(LEFT(A917,1)),CODE(""0""),CODE(""9"")), B917 &amp;A917,)"),"/ldqc/jclb/vpfggv/vvp/nmbfwc/fvh/14363 vbvsncs.jjw")</f>
        <v>/ldqc/jclb/vpfggv/vvp/nmbfwc/fvh/14363 vbvsncs.jjw</v>
      </c>
      <c r="E917" s="7">
        <f t="shared" si="1"/>
        <v>14363</v>
      </c>
      <c r="F917" s="5"/>
      <c r="G917" s="5"/>
      <c r="H917" s="5">
        <f>IFERROR(__xludf.DUMMYFUNCTION("SUM(FILTER(E$2:E$1088,FIND(G917,D$2:D$1088)))"),4.2080344E7)</f>
        <v>42080344</v>
      </c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" t="s">
        <v>514</v>
      </c>
      <c r="B918" s="5" t="str">
        <f t="shared" si="2"/>
        <v>/ldqc/jclb/vpfggv/vvp/nmbfwc/fvh/</v>
      </c>
      <c r="C918" s="6" t="str">
        <f t="shared" si="3"/>
        <v>1446363</v>
      </c>
      <c r="D918" s="1" t="str">
        <f>IFERROR(__xludf.DUMMYFUNCTION("IF( ISBETWEEN(CODE(LEFT(A918,1)),CODE(""0""),CODE(""9"")), B918 &amp;A918,)"),"/ldqc/jclb/vpfggv/vvp/nmbfwc/fvh/172959 wdzw.drg")</f>
        <v>/ldqc/jclb/vpfggv/vvp/nmbfwc/fvh/172959 wdzw.drg</v>
      </c>
      <c r="E918" s="7">
        <f t="shared" si="1"/>
        <v>172959</v>
      </c>
      <c r="F918" s="5"/>
      <c r="G918" s="5"/>
      <c r="H918" s="5">
        <f>IFERROR(__xludf.DUMMYFUNCTION("SUM(FILTER(E$2:E$1088,FIND(G918,D$2:D$1088)))"),4.2080344E7)</f>
        <v>42080344</v>
      </c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" t="s">
        <v>18</v>
      </c>
      <c r="B919" s="5" t="str">
        <f t="shared" si="2"/>
        <v>/ldqc/jclb/vpfggv/vvp/nmbfwc/</v>
      </c>
      <c r="C919" s="6" t="str">
        <f t="shared" si="3"/>
        <v>144636</v>
      </c>
      <c r="D919" s="1" t="str">
        <f>IFERROR(__xludf.DUMMYFUNCTION("IF( ISBETWEEN(CODE(LEFT(A919,1)),CODE(""0""),CODE(""9"")), B919 &amp;A919,)"),"")</f>
        <v/>
      </c>
      <c r="E919" s="7">
        <f t="shared" si="1"/>
        <v>0</v>
      </c>
      <c r="F919" s="5"/>
      <c r="G919" s="5"/>
      <c r="H919" s="5">
        <f>IFERROR(__xludf.DUMMYFUNCTION("SUM(FILTER(E$2:E$1088,FIND(G919,D$2:D$1088)))"),4.2080344E7)</f>
        <v>42080344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" t="s">
        <v>314</v>
      </c>
      <c r="B920" s="5" t="str">
        <f t="shared" si="2"/>
        <v>/ldqc/jclb/vpfggv/vvp/nmbfwc/rfzrwc/</v>
      </c>
      <c r="C920" s="6" t="str">
        <f t="shared" si="3"/>
        <v>1446366</v>
      </c>
      <c r="D920" s="1" t="str">
        <f>IFERROR(__xludf.DUMMYFUNCTION("IF( ISBETWEEN(CODE(LEFT(A920,1)),CODE(""0""),CODE(""9"")), B920 &amp;A920,)"),"")</f>
        <v/>
      </c>
      <c r="E920" s="7">
        <f t="shared" si="1"/>
        <v>0</v>
      </c>
      <c r="F920" s="5"/>
      <c r="G920" s="5"/>
      <c r="H920" s="5">
        <f>IFERROR(__xludf.DUMMYFUNCTION("SUM(FILTER(E$2:E$1088,FIND(G920,D$2:D$1088)))"),4.2080344E7)</f>
        <v>42080344</v>
      </c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" t="s">
        <v>8</v>
      </c>
      <c r="B921" s="5" t="str">
        <f t="shared" si="2"/>
        <v>/ldqc/jclb/vpfggv/vvp/nmbfwc/rfzrwc/</v>
      </c>
      <c r="C921" s="6" t="str">
        <f t="shared" si="3"/>
        <v>1446366</v>
      </c>
      <c r="D921" s="1" t="str">
        <f>IFERROR(__xludf.DUMMYFUNCTION("IF( ISBETWEEN(CODE(LEFT(A921,1)),CODE(""0""),CODE(""9"")), B921 &amp;A921,)"),"")</f>
        <v/>
      </c>
      <c r="E921" s="7">
        <f t="shared" si="1"/>
        <v>0</v>
      </c>
      <c r="F921" s="5"/>
      <c r="G921" s="5"/>
      <c r="H921" s="5">
        <f>IFERROR(__xludf.DUMMYFUNCTION("SUM(FILTER(E$2:E$1088,FIND(G921,D$2:D$1088)))"),4.2080344E7)</f>
        <v>42080344</v>
      </c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" t="s">
        <v>515</v>
      </c>
      <c r="B922" s="5" t="str">
        <f t="shared" si="2"/>
        <v>/ldqc/jclb/vpfggv/vvp/nmbfwc/rfzrwc/</v>
      </c>
      <c r="C922" s="6" t="str">
        <f t="shared" si="3"/>
        <v>1446366</v>
      </c>
      <c r="D922" s="1" t="str">
        <f>IFERROR(__xludf.DUMMYFUNCTION("IF( ISBETWEEN(CODE(LEFT(A922,1)),CODE(""0""),CODE(""9"")), B922 &amp;A922,)"),"/ldqc/jclb/vpfggv/vvp/nmbfwc/rfzrwc/257264 vpsgcl.gfh")</f>
        <v>/ldqc/jclb/vpfggv/vvp/nmbfwc/rfzrwc/257264 vpsgcl.gfh</v>
      </c>
      <c r="E922" s="7">
        <f t="shared" si="1"/>
        <v>257264</v>
      </c>
      <c r="F922" s="5"/>
      <c r="G922" s="5"/>
      <c r="H922" s="5">
        <f>IFERROR(__xludf.DUMMYFUNCTION("SUM(FILTER(E$2:E$1088,FIND(G922,D$2:D$1088)))"),4.2080344E7)</f>
        <v>42080344</v>
      </c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" t="s">
        <v>18</v>
      </c>
      <c r="B923" s="5" t="str">
        <f t="shared" si="2"/>
        <v>/ldqc/jclb/vpfggv/vvp/nmbfwc/</v>
      </c>
      <c r="C923" s="6" t="str">
        <f t="shared" si="3"/>
        <v>144636</v>
      </c>
      <c r="D923" s="1" t="str">
        <f>IFERROR(__xludf.DUMMYFUNCTION("IF( ISBETWEEN(CODE(LEFT(A923,1)),CODE(""0""),CODE(""9"")), B923 &amp;A923,)"),"")</f>
        <v/>
      </c>
      <c r="E923" s="7">
        <f t="shared" si="1"/>
        <v>0</v>
      </c>
      <c r="F923" s="5"/>
      <c r="G923" s="5"/>
      <c r="H923" s="5">
        <f>IFERROR(__xludf.DUMMYFUNCTION("SUM(FILTER(E$2:E$1088,FIND(G923,D$2:D$1088)))"),4.2080344E7)</f>
        <v>42080344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" t="s">
        <v>18</v>
      </c>
      <c r="B924" s="5" t="str">
        <f t="shared" si="2"/>
        <v>/ldqc/jclb/vpfggv/vvp/</v>
      </c>
      <c r="C924" s="6" t="str">
        <f t="shared" si="3"/>
        <v>14463</v>
      </c>
      <c r="D924" s="1" t="str">
        <f>IFERROR(__xludf.DUMMYFUNCTION("IF( ISBETWEEN(CODE(LEFT(A924,1)),CODE(""0""),CODE(""9"")), B924 &amp;A924,)"),"")</f>
        <v/>
      </c>
      <c r="E924" s="7">
        <f t="shared" si="1"/>
        <v>0</v>
      </c>
      <c r="F924" s="5"/>
      <c r="G924" s="5"/>
      <c r="H924" s="5">
        <f>IFERROR(__xludf.DUMMYFUNCTION("SUM(FILTER(E$2:E$1088,FIND(G924,D$2:D$1088)))"),4.2080344E7)</f>
        <v>42080344</v>
      </c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" t="s">
        <v>18</v>
      </c>
      <c r="B925" s="5" t="str">
        <f t="shared" si="2"/>
        <v>/ldqc/jclb/vpfggv/</v>
      </c>
      <c r="C925" s="6" t="str">
        <f t="shared" si="3"/>
        <v>1446</v>
      </c>
      <c r="D925" s="1" t="str">
        <f>IFERROR(__xludf.DUMMYFUNCTION("IF( ISBETWEEN(CODE(LEFT(A925,1)),CODE(""0""),CODE(""9"")), B925 &amp;A925,)"),"")</f>
        <v/>
      </c>
      <c r="E925" s="7">
        <f t="shared" si="1"/>
        <v>0</v>
      </c>
      <c r="F925" s="5"/>
      <c r="G925" s="5"/>
      <c r="H925" s="5">
        <f>IFERROR(__xludf.DUMMYFUNCTION("SUM(FILTER(E$2:E$1088,FIND(G925,D$2:D$1088)))"),4.2080344E7)</f>
        <v>42080344</v>
      </c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" t="s">
        <v>18</v>
      </c>
      <c r="B926" s="5" t="str">
        <f t="shared" si="2"/>
        <v>/ldqc/jclb/</v>
      </c>
      <c r="C926" s="6" t="str">
        <f t="shared" si="3"/>
        <v>144</v>
      </c>
      <c r="D926" s="1" t="str">
        <f>IFERROR(__xludf.DUMMYFUNCTION("IF( ISBETWEEN(CODE(LEFT(A926,1)),CODE(""0""),CODE(""9"")), B926 &amp;A926,)"),"")</f>
        <v/>
      </c>
      <c r="E926" s="7">
        <f t="shared" si="1"/>
        <v>0</v>
      </c>
      <c r="F926" s="5"/>
      <c r="G926" s="5"/>
      <c r="H926" s="5">
        <f>IFERROR(__xludf.DUMMYFUNCTION("SUM(FILTER(E$2:E$1088,FIND(G926,D$2:D$1088)))"),4.2080344E7)</f>
        <v>42080344</v>
      </c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" t="s">
        <v>183</v>
      </c>
      <c r="B927" s="5" t="str">
        <f t="shared" si="2"/>
        <v>/ldqc/jclb/zmflq/</v>
      </c>
      <c r="C927" s="6" t="str">
        <f t="shared" si="3"/>
        <v>1445</v>
      </c>
      <c r="D927" s="1" t="str">
        <f>IFERROR(__xludf.DUMMYFUNCTION("IF( ISBETWEEN(CODE(LEFT(A927,1)),CODE(""0""),CODE(""9"")), B927 &amp;A927,)"),"")</f>
        <v/>
      </c>
      <c r="E927" s="7">
        <f t="shared" si="1"/>
        <v>0</v>
      </c>
      <c r="F927" s="5"/>
      <c r="G927" s="5"/>
      <c r="H927" s="5">
        <f>IFERROR(__xludf.DUMMYFUNCTION("SUM(FILTER(E$2:E$1088,FIND(G927,D$2:D$1088)))"),4.2080344E7)</f>
        <v>42080344</v>
      </c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" t="s">
        <v>8</v>
      </c>
      <c r="B928" s="5" t="str">
        <f t="shared" si="2"/>
        <v>/ldqc/jclb/zmflq/</v>
      </c>
      <c r="C928" s="6" t="str">
        <f t="shared" si="3"/>
        <v>1445</v>
      </c>
      <c r="D928" s="1" t="str">
        <f>IFERROR(__xludf.DUMMYFUNCTION("IF( ISBETWEEN(CODE(LEFT(A928,1)),CODE(""0""),CODE(""9"")), B928 &amp;A928,)"),"")</f>
        <v/>
      </c>
      <c r="E928" s="7">
        <f t="shared" si="1"/>
        <v>0</v>
      </c>
      <c r="F928" s="5"/>
      <c r="G928" s="5"/>
      <c r="H928" s="5">
        <f>IFERROR(__xludf.DUMMYFUNCTION("SUM(FILTER(E$2:E$1088,FIND(G928,D$2:D$1088)))"),4.2080344E7)</f>
        <v>42080344</v>
      </c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" t="s">
        <v>516</v>
      </c>
      <c r="B929" s="5" t="str">
        <f t="shared" si="2"/>
        <v>/ldqc/jclb/zmflq/</v>
      </c>
      <c r="C929" s="6" t="str">
        <f t="shared" si="3"/>
        <v>1445</v>
      </c>
      <c r="D929" s="1" t="str">
        <f>IFERROR(__xludf.DUMMYFUNCTION("IF( ISBETWEEN(CODE(LEFT(A929,1)),CODE(""0""),CODE(""9"")), B929 &amp;A929,)"),"/ldqc/jclb/zmflq/10486 lbdtpnps.jhq")</f>
        <v>/ldqc/jclb/zmflq/10486 lbdtpnps.jhq</v>
      </c>
      <c r="E929" s="7">
        <f t="shared" si="1"/>
        <v>10486</v>
      </c>
      <c r="F929" s="5"/>
      <c r="G929" s="5"/>
      <c r="H929" s="5">
        <f>IFERROR(__xludf.DUMMYFUNCTION("SUM(FILTER(E$2:E$1088,FIND(G929,D$2:D$1088)))"),4.2080344E7)</f>
        <v>42080344</v>
      </c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" t="s">
        <v>517</v>
      </c>
      <c r="B930" s="5" t="str">
        <f t="shared" si="2"/>
        <v>/ldqc/jclb/zmflq/</v>
      </c>
      <c r="C930" s="6" t="str">
        <f t="shared" si="3"/>
        <v>1445</v>
      </c>
      <c r="D930" s="1" t="str">
        <f>IFERROR(__xludf.DUMMYFUNCTION("IF( ISBETWEEN(CODE(LEFT(A930,1)),CODE(""0""),CODE(""9"")), B930 &amp;A930,)"),"/ldqc/jclb/zmflq/118145 rlgjvn.nvf")</f>
        <v>/ldqc/jclb/zmflq/118145 rlgjvn.nvf</v>
      </c>
      <c r="E930" s="7">
        <f t="shared" si="1"/>
        <v>118145</v>
      </c>
      <c r="F930" s="5"/>
      <c r="G930" s="5"/>
      <c r="H930" s="5">
        <f>IFERROR(__xludf.DUMMYFUNCTION("SUM(FILTER(E$2:E$1088,FIND(G930,D$2:D$1088)))"),4.2080344E7)</f>
        <v>42080344</v>
      </c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" t="s">
        <v>518</v>
      </c>
      <c r="B931" s="5" t="str">
        <f t="shared" si="2"/>
        <v>/ldqc/jclb/zmflq/</v>
      </c>
      <c r="C931" s="6" t="str">
        <f t="shared" si="3"/>
        <v>1445</v>
      </c>
      <c r="D931" s="1" t="str">
        <f>IFERROR(__xludf.DUMMYFUNCTION("IF( ISBETWEEN(CODE(LEFT(A931,1)),CODE(""0""),CODE(""9"")), B931 &amp;A931,)"),"/ldqc/jclb/zmflq/176390 wdzw.drg")</f>
        <v>/ldqc/jclb/zmflq/176390 wdzw.drg</v>
      </c>
      <c r="E931" s="7">
        <f t="shared" si="1"/>
        <v>176390</v>
      </c>
      <c r="F931" s="5"/>
      <c r="G931" s="5"/>
      <c r="H931" s="5">
        <f>IFERROR(__xludf.DUMMYFUNCTION("SUM(FILTER(E$2:E$1088,FIND(G931,D$2:D$1088)))"),4.2080344E7)</f>
        <v>42080344</v>
      </c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" t="s">
        <v>18</v>
      </c>
      <c r="B932" s="5" t="str">
        <f t="shared" si="2"/>
        <v>/ldqc/jclb/</v>
      </c>
      <c r="C932" s="6" t="str">
        <f t="shared" si="3"/>
        <v>144</v>
      </c>
      <c r="D932" s="1" t="str">
        <f>IFERROR(__xludf.DUMMYFUNCTION("IF( ISBETWEEN(CODE(LEFT(A932,1)),CODE(""0""),CODE(""9"")), B932 &amp;A932,)"),"")</f>
        <v/>
      </c>
      <c r="E932" s="7">
        <f t="shared" si="1"/>
        <v>0</v>
      </c>
      <c r="F932" s="5"/>
      <c r="G932" s="5"/>
      <c r="H932" s="5">
        <f>IFERROR(__xludf.DUMMYFUNCTION("SUM(FILTER(E$2:E$1088,FIND(G932,D$2:D$1088)))"),4.2080344E7)</f>
        <v>42080344</v>
      </c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" t="s">
        <v>18</v>
      </c>
      <c r="B933" s="5" t="str">
        <f t="shared" si="2"/>
        <v>/ldqc/</v>
      </c>
      <c r="C933" s="6" t="str">
        <f t="shared" si="3"/>
        <v>14</v>
      </c>
      <c r="D933" s="1" t="str">
        <f>IFERROR(__xludf.DUMMYFUNCTION("IF( ISBETWEEN(CODE(LEFT(A933,1)),CODE(""0""),CODE(""9"")), B933 &amp;A933,)"),"")</f>
        <v/>
      </c>
      <c r="E933" s="7">
        <f t="shared" si="1"/>
        <v>0</v>
      </c>
      <c r="F933" s="5"/>
      <c r="G933" s="5"/>
      <c r="H933" s="5">
        <f>IFERROR(__xludf.DUMMYFUNCTION("SUM(FILTER(E$2:E$1088,FIND(G933,D$2:D$1088)))"),4.2080344E7)</f>
        <v>42080344</v>
      </c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" t="s">
        <v>519</v>
      </c>
      <c r="B934" s="5" t="str">
        <f t="shared" si="2"/>
        <v>/ldqc/jgbsw/</v>
      </c>
      <c r="C934" s="6" t="str">
        <f t="shared" si="3"/>
        <v>145</v>
      </c>
      <c r="D934" s="1" t="str">
        <f>IFERROR(__xludf.DUMMYFUNCTION("IF( ISBETWEEN(CODE(LEFT(A934,1)),CODE(""0""),CODE(""9"")), B934 &amp;A934,)"),"")</f>
        <v/>
      </c>
      <c r="E934" s="7">
        <f t="shared" si="1"/>
        <v>0</v>
      </c>
      <c r="F934" s="5"/>
      <c r="G934" s="5"/>
      <c r="H934" s="5">
        <f>IFERROR(__xludf.DUMMYFUNCTION("SUM(FILTER(E$2:E$1088,FIND(G934,D$2:D$1088)))"),4.2080344E7)</f>
        <v>42080344</v>
      </c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" t="s">
        <v>8</v>
      </c>
      <c r="B935" s="5" t="str">
        <f t="shared" si="2"/>
        <v>/ldqc/jgbsw/</v>
      </c>
      <c r="C935" s="6" t="str">
        <f t="shared" si="3"/>
        <v>145</v>
      </c>
      <c r="D935" s="1" t="str">
        <f>IFERROR(__xludf.DUMMYFUNCTION("IF( ISBETWEEN(CODE(LEFT(A935,1)),CODE(""0""),CODE(""9"")), B935 &amp;A935,)"),"")</f>
        <v/>
      </c>
      <c r="E935" s="7">
        <f t="shared" si="1"/>
        <v>0</v>
      </c>
      <c r="F935" s="5"/>
      <c r="G935" s="5"/>
      <c r="H935" s="5">
        <f>IFERROR(__xludf.DUMMYFUNCTION("SUM(FILTER(E$2:E$1088,FIND(G935,D$2:D$1088)))"),4.2080344E7)</f>
        <v>42080344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" t="s">
        <v>520</v>
      </c>
      <c r="B936" s="5" t="str">
        <f t="shared" si="2"/>
        <v>/ldqc/jgbsw/</v>
      </c>
      <c r="C936" s="6" t="str">
        <f t="shared" si="3"/>
        <v>145</v>
      </c>
      <c r="D936" s="1" t="str">
        <f>IFERROR(__xludf.DUMMYFUNCTION("IF( ISBETWEEN(CODE(LEFT(A936,1)),CODE(""0""),CODE(""9"")), B936 &amp;A936,)"),"")</f>
        <v/>
      </c>
      <c r="E936" s="7">
        <f t="shared" si="1"/>
        <v>0</v>
      </c>
      <c r="F936" s="5"/>
      <c r="G936" s="5"/>
      <c r="H936" s="5">
        <f>IFERROR(__xludf.DUMMYFUNCTION("SUM(FILTER(E$2:E$1088,FIND(G936,D$2:D$1088)))"),4.2080344E7)</f>
        <v>42080344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" t="s">
        <v>521</v>
      </c>
      <c r="B937" s="5" t="str">
        <f t="shared" si="2"/>
        <v>/ldqc/jgbsw/</v>
      </c>
      <c r="C937" s="6" t="str">
        <f t="shared" si="3"/>
        <v>145</v>
      </c>
      <c r="D937" s="1" t="str">
        <f>IFERROR(__xludf.DUMMYFUNCTION("IF( ISBETWEEN(CODE(LEFT(A937,1)),CODE(""0""),CODE(""9"")), B937 &amp;A937,)"),"/ldqc/jgbsw/214846 dwqdqv.ftq")</f>
        <v>/ldqc/jgbsw/214846 dwqdqv.ftq</v>
      </c>
      <c r="E937" s="7">
        <f t="shared" si="1"/>
        <v>214846</v>
      </c>
      <c r="F937" s="5"/>
      <c r="G937" s="5"/>
      <c r="H937" s="5">
        <f>IFERROR(__xludf.DUMMYFUNCTION("SUM(FILTER(E$2:E$1088,FIND(G937,D$2:D$1088)))"),4.2080344E7)</f>
        <v>42080344</v>
      </c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" t="s">
        <v>280</v>
      </c>
      <c r="B938" s="5" t="str">
        <f t="shared" si="2"/>
        <v>/ldqc/jgbsw/</v>
      </c>
      <c r="C938" s="6" t="str">
        <f t="shared" si="3"/>
        <v>145</v>
      </c>
      <c r="D938" s="1" t="str">
        <f>IFERROR(__xludf.DUMMYFUNCTION("IF( ISBETWEEN(CODE(LEFT(A938,1)),CODE(""0""),CODE(""9"")), B938 &amp;A938,)"),"")</f>
        <v/>
      </c>
      <c r="E938" s="7">
        <f t="shared" si="1"/>
        <v>0</v>
      </c>
      <c r="F938" s="5"/>
      <c r="G938" s="5"/>
      <c r="H938" s="5">
        <f>IFERROR(__xludf.DUMMYFUNCTION("SUM(FILTER(E$2:E$1088,FIND(G938,D$2:D$1088)))"),4.2080344E7)</f>
        <v>42080344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" t="s">
        <v>522</v>
      </c>
      <c r="B939" s="5" t="str">
        <f t="shared" si="2"/>
        <v>/ldqc/jgbsw/</v>
      </c>
      <c r="C939" s="6" t="str">
        <f t="shared" si="3"/>
        <v>145</v>
      </c>
      <c r="D939" s="1" t="str">
        <f>IFERROR(__xludf.DUMMYFUNCTION("IF( ISBETWEEN(CODE(LEFT(A939,1)),CODE(""0""),CODE(""9"")), B939 &amp;A939,)"),"/ldqc/jgbsw/147094 vpsgcl.gfh")</f>
        <v>/ldqc/jgbsw/147094 vpsgcl.gfh</v>
      </c>
      <c r="E939" s="7">
        <f t="shared" si="1"/>
        <v>147094</v>
      </c>
      <c r="F939" s="5"/>
      <c r="G939" s="5"/>
      <c r="H939" s="5">
        <f>IFERROR(__xludf.DUMMYFUNCTION("SUM(FILTER(E$2:E$1088,FIND(G939,D$2:D$1088)))"),4.2080344E7)</f>
        <v>42080344</v>
      </c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" t="s">
        <v>523</v>
      </c>
      <c r="B940" s="5" t="str">
        <f t="shared" si="2"/>
        <v>/ldqc/jgbsw/cfdljgh/</v>
      </c>
      <c r="C940" s="6" t="str">
        <f t="shared" si="3"/>
        <v>1457</v>
      </c>
      <c r="D940" s="1" t="str">
        <f>IFERROR(__xludf.DUMMYFUNCTION("IF( ISBETWEEN(CODE(LEFT(A940,1)),CODE(""0""),CODE(""9"")), B940 &amp;A940,)"),"")</f>
        <v/>
      </c>
      <c r="E940" s="7">
        <f t="shared" si="1"/>
        <v>0</v>
      </c>
      <c r="F940" s="5"/>
      <c r="G940" s="5"/>
      <c r="H940" s="5">
        <f>IFERROR(__xludf.DUMMYFUNCTION("SUM(FILTER(E$2:E$1088,FIND(G940,D$2:D$1088)))"),4.2080344E7)</f>
        <v>42080344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" t="s">
        <v>8</v>
      </c>
      <c r="B941" s="5" t="str">
        <f t="shared" si="2"/>
        <v>/ldqc/jgbsw/cfdljgh/</v>
      </c>
      <c r="C941" s="6" t="str">
        <f t="shared" si="3"/>
        <v>1457</v>
      </c>
      <c r="D941" s="1" t="str">
        <f>IFERROR(__xludf.DUMMYFUNCTION("IF( ISBETWEEN(CODE(LEFT(A941,1)),CODE(""0""),CODE(""9"")), B941 &amp;A941,)"),"")</f>
        <v/>
      </c>
      <c r="E941" s="7">
        <f t="shared" si="1"/>
        <v>0</v>
      </c>
      <c r="F941" s="5"/>
      <c r="G941" s="5"/>
      <c r="H941" s="5">
        <f>IFERROR(__xludf.DUMMYFUNCTION("SUM(FILTER(E$2:E$1088,FIND(G941,D$2:D$1088)))"),4.2080344E7)</f>
        <v>42080344</v>
      </c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" t="s">
        <v>524</v>
      </c>
      <c r="B942" s="5" t="str">
        <f t="shared" si="2"/>
        <v>/ldqc/jgbsw/cfdljgh/</v>
      </c>
      <c r="C942" s="6" t="str">
        <f t="shared" si="3"/>
        <v>1457</v>
      </c>
      <c r="D942" s="1" t="str">
        <f>IFERROR(__xludf.DUMMYFUNCTION("IF( ISBETWEEN(CODE(LEFT(A942,1)),CODE(""0""),CODE(""9"")), B942 &amp;A942,)"),"/ldqc/jgbsw/cfdljgh/261471 mrqgpv.gsm")</f>
        <v>/ldqc/jgbsw/cfdljgh/261471 mrqgpv.gsm</v>
      </c>
      <c r="E942" s="7">
        <f t="shared" si="1"/>
        <v>261471</v>
      </c>
      <c r="F942" s="5"/>
      <c r="G942" s="5"/>
      <c r="H942" s="5">
        <f>IFERROR(__xludf.DUMMYFUNCTION("SUM(FILTER(E$2:E$1088,FIND(G942,D$2:D$1088)))"),4.2080344E7)</f>
        <v>42080344</v>
      </c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" t="s">
        <v>18</v>
      </c>
      <c r="B943" s="5" t="str">
        <f t="shared" si="2"/>
        <v>/ldqc/jgbsw/</v>
      </c>
      <c r="C943" s="6" t="str">
        <f t="shared" si="3"/>
        <v>145</v>
      </c>
      <c r="D943" s="1" t="str">
        <f>IFERROR(__xludf.DUMMYFUNCTION("IF( ISBETWEEN(CODE(LEFT(A943,1)),CODE(""0""),CODE(""9"")), B943 &amp;A943,)"),"")</f>
        <v/>
      </c>
      <c r="E943" s="7">
        <f t="shared" si="1"/>
        <v>0</v>
      </c>
      <c r="F943" s="5"/>
      <c r="G943" s="5"/>
      <c r="H943" s="5">
        <f>IFERROR(__xludf.DUMMYFUNCTION("SUM(FILTER(E$2:E$1088,FIND(G943,D$2:D$1088)))"),4.2080344E7)</f>
        <v>42080344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" t="s">
        <v>314</v>
      </c>
      <c r="B944" s="5" t="str">
        <f t="shared" si="2"/>
        <v>/ldqc/jgbsw/rfzrwc/</v>
      </c>
      <c r="C944" s="6" t="str">
        <f t="shared" si="3"/>
        <v>1456</v>
      </c>
      <c r="D944" s="1" t="str">
        <f>IFERROR(__xludf.DUMMYFUNCTION("IF( ISBETWEEN(CODE(LEFT(A944,1)),CODE(""0""),CODE(""9"")), B944 &amp;A944,)"),"")</f>
        <v/>
      </c>
      <c r="E944" s="7">
        <f t="shared" si="1"/>
        <v>0</v>
      </c>
      <c r="F944" s="5"/>
      <c r="G944" s="5"/>
      <c r="H944" s="5">
        <f>IFERROR(__xludf.DUMMYFUNCTION("SUM(FILTER(E$2:E$1088,FIND(G944,D$2:D$1088)))"),4.2080344E7)</f>
        <v>42080344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" t="s">
        <v>8</v>
      </c>
      <c r="B945" s="5" t="str">
        <f t="shared" si="2"/>
        <v>/ldqc/jgbsw/rfzrwc/</v>
      </c>
      <c r="C945" s="6" t="str">
        <f t="shared" si="3"/>
        <v>1456</v>
      </c>
      <c r="D945" s="1" t="str">
        <f>IFERROR(__xludf.DUMMYFUNCTION("IF( ISBETWEEN(CODE(LEFT(A945,1)),CODE(""0""),CODE(""9"")), B945 &amp;A945,)"),"")</f>
        <v/>
      </c>
      <c r="E945" s="7">
        <f t="shared" si="1"/>
        <v>0</v>
      </c>
      <c r="F945" s="5"/>
      <c r="G945" s="5"/>
      <c r="H945" s="5">
        <f>IFERROR(__xludf.DUMMYFUNCTION("SUM(FILTER(E$2:E$1088,FIND(G945,D$2:D$1088)))"),4.2080344E7)</f>
        <v>42080344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" t="s">
        <v>525</v>
      </c>
      <c r="B946" s="5" t="str">
        <f t="shared" si="2"/>
        <v>/ldqc/jgbsw/rfzrwc/</v>
      </c>
      <c r="C946" s="6" t="str">
        <f t="shared" si="3"/>
        <v>1456</v>
      </c>
      <c r="D946" s="1" t="str">
        <f>IFERROR(__xludf.DUMMYFUNCTION("IF( ISBETWEEN(CODE(LEFT(A946,1)),CODE(""0""),CODE(""9"")), B946 &amp;A946,)"),"")</f>
        <v/>
      </c>
      <c r="E946" s="7">
        <f t="shared" si="1"/>
        <v>0</v>
      </c>
      <c r="F946" s="5"/>
      <c r="G946" s="5"/>
      <c r="H946" s="5">
        <f>IFERROR(__xludf.DUMMYFUNCTION("SUM(FILTER(E$2:E$1088,FIND(G946,D$2:D$1088)))"),4.2080344E7)</f>
        <v>42080344</v>
      </c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" t="s">
        <v>526</v>
      </c>
      <c r="B947" s="5" t="str">
        <f t="shared" si="2"/>
        <v>/ldqc/jgbsw/rfzrwc/</v>
      </c>
      <c r="C947" s="6" t="str">
        <f t="shared" si="3"/>
        <v>1456</v>
      </c>
      <c r="D947" s="1" t="str">
        <f>IFERROR(__xludf.DUMMYFUNCTION("IF( ISBETWEEN(CODE(LEFT(A947,1)),CODE(""0""),CODE(""9"")), B947 &amp;A947,)"),"")</f>
        <v/>
      </c>
      <c r="E947" s="7">
        <f t="shared" si="1"/>
        <v>0</v>
      </c>
      <c r="F947" s="5"/>
      <c r="G947" s="5"/>
      <c r="H947" s="5">
        <f>IFERROR(__xludf.DUMMYFUNCTION("SUM(FILTER(E$2:E$1088,FIND(G947,D$2:D$1088)))"),4.2080344E7)</f>
        <v>42080344</v>
      </c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" t="s">
        <v>527</v>
      </c>
      <c r="B948" s="5" t="str">
        <f t="shared" si="2"/>
        <v>/ldqc/jgbsw/rfzrwc/</v>
      </c>
      <c r="C948" s="6" t="str">
        <f t="shared" si="3"/>
        <v>1456</v>
      </c>
      <c r="D948" s="1" t="str">
        <f>IFERROR(__xludf.DUMMYFUNCTION("IF( ISBETWEEN(CODE(LEFT(A948,1)),CODE(""0""),CODE(""9"")), B948 &amp;A948,)"),"/ldqc/jgbsw/rfzrwc/57417 zfqrqv.fvp")</f>
        <v>/ldqc/jgbsw/rfzrwc/57417 zfqrqv.fvp</v>
      </c>
      <c r="E948" s="7">
        <f t="shared" si="1"/>
        <v>57417</v>
      </c>
      <c r="F948" s="5"/>
      <c r="G948" s="5"/>
      <c r="H948" s="5">
        <f>IFERROR(__xludf.DUMMYFUNCTION("SUM(FILTER(E$2:E$1088,FIND(G948,D$2:D$1088)))"),4.2080344E7)</f>
        <v>42080344</v>
      </c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" t="s">
        <v>528</v>
      </c>
      <c r="B949" s="5" t="str">
        <f t="shared" si="2"/>
        <v>/ldqc/jgbsw/rfzrwc/fcvfw/</v>
      </c>
      <c r="C949" s="6" t="str">
        <f t="shared" si="3"/>
        <v>14565</v>
      </c>
      <c r="D949" s="1" t="str">
        <f>IFERROR(__xludf.DUMMYFUNCTION("IF( ISBETWEEN(CODE(LEFT(A949,1)),CODE(""0""),CODE(""9"")), B949 &amp;A949,)"),"")</f>
        <v/>
      </c>
      <c r="E949" s="7">
        <f t="shared" si="1"/>
        <v>0</v>
      </c>
      <c r="F949" s="5"/>
      <c r="G949" s="5"/>
      <c r="H949" s="5">
        <f>IFERROR(__xludf.DUMMYFUNCTION("SUM(FILTER(E$2:E$1088,FIND(G949,D$2:D$1088)))"),4.2080344E7)</f>
        <v>42080344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" t="s">
        <v>8</v>
      </c>
      <c r="B950" s="5" t="str">
        <f t="shared" si="2"/>
        <v>/ldqc/jgbsw/rfzrwc/fcvfw/</v>
      </c>
      <c r="C950" s="6" t="str">
        <f t="shared" si="3"/>
        <v>14565</v>
      </c>
      <c r="D950" s="1" t="str">
        <f>IFERROR(__xludf.DUMMYFUNCTION("IF( ISBETWEEN(CODE(LEFT(A950,1)),CODE(""0""),CODE(""9"")), B950 &amp;A950,)"),"")</f>
        <v/>
      </c>
      <c r="E950" s="7">
        <f t="shared" si="1"/>
        <v>0</v>
      </c>
      <c r="F950" s="5"/>
      <c r="G950" s="5"/>
      <c r="H950" s="5">
        <f>IFERROR(__xludf.DUMMYFUNCTION("SUM(FILTER(E$2:E$1088,FIND(G950,D$2:D$1088)))"),4.2080344E7)</f>
        <v>42080344</v>
      </c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" t="s">
        <v>529</v>
      </c>
      <c r="B951" s="5" t="str">
        <f t="shared" si="2"/>
        <v>/ldqc/jgbsw/rfzrwc/fcvfw/</v>
      </c>
      <c r="C951" s="6" t="str">
        <f t="shared" si="3"/>
        <v>14565</v>
      </c>
      <c r="D951" s="1" t="str">
        <f>IFERROR(__xludf.DUMMYFUNCTION("IF( ISBETWEEN(CODE(LEFT(A951,1)),CODE(""0""),CODE(""9"")), B951 &amp;A951,)"),"/ldqc/jgbsw/rfzrwc/fcvfw/279614 wdzw.drg")</f>
        <v>/ldqc/jgbsw/rfzrwc/fcvfw/279614 wdzw.drg</v>
      </c>
      <c r="E951" s="7">
        <f t="shared" si="1"/>
        <v>279614</v>
      </c>
      <c r="F951" s="5"/>
      <c r="G951" s="5"/>
      <c r="H951" s="5">
        <f>IFERROR(__xludf.DUMMYFUNCTION("SUM(FILTER(E$2:E$1088,FIND(G951,D$2:D$1088)))"),4.2080344E7)</f>
        <v>42080344</v>
      </c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" t="s">
        <v>18</v>
      </c>
      <c r="B952" s="5" t="str">
        <f t="shared" si="2"/>
        <v>/ldqc/jgbsw/rfzrwc/</v>
      </c>
      <c r="C952" s="6" t="str">
        <f t="shared" si="3"/>
        <v>1456</v>
      </c>
      <c r="D952" s="1" t="str">
        <f>IFERROR(__xludf.DUMMYFUNCTION("IF( ISBETWEEN(CODE(LEFT(A952,1)),CODE(""0""),CODE(""9"")), B952 &amp;A952,)"),"")</f>
        <v/>
      </c>
      <c r="E952" s="7">
        <f t="shared" si="1"/>
        <v>0</v>
      </c>
      <c r="F952" s="5"/>
      <c r="G952" s="5"/>
      <c r="H952" s="5">
        <f>IFERROR(__xludf.DUMMYFUNCTION("SUM(FILTER(E$2:E$1088,FIND(G952,D$2:D$1088)))"),4.2080344E7)</f>
        <v>42080344</v>
      </c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" t="s">
        <v>530</v>
      </c>
      <c r="B953" s="5" t="str">
        <f t="shared" si="2"/>
        <v>/ldqc/jgbsw/rfzrwc/gvqrwgrs/</v>
      </c>
      <c r="C953" s="6" t="str">
        <f t="shared" si="3"/>
        <v>14568</v>
      </c>
      <c r="D953" s="1" t="str">
        <f>IFERROR(__xludf.DUMMYFUNCTION("IF( ISBETWEEN(CODE(LEFT(A953,1)),CODE(""0""),CODE(""9"")), B953 &amp;A953,)"),"")</f>
        <v/>
      </c>
      <c r="E953" s="7">
        <f t="shared" si="1"/>
        <v>0</v>
      </c>
      <c r="F953" s="5"/>
      <c r="G953" s="5"/>
      <c r="H953" s="5">
        <f>IFERROR(__xludf.DUMMYFUNCTION("SUM(FILTER(E$2:E$1088,FIND(G953,D$2:D$1088)))"),4.2080344E7)</f>
        <v>42080344</v>
      </c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" t="s">
        <v>8</v>
      </c>
      <c r="B954" s="5" t="str">
        <f t="shared" si="2"/>
        <v>/ldqc/jgbsw/rfzrwc/gvqrwgrs/</v>
      </c>
      <c r="C954" s="6" t="str">
        <f t="shared" si="3"/>
        <v>14568</v>
      </c>
      <c r="D954" s="1" t="str">
        <f>IFERROR(__xludf.DUMMYFUNCTION("IF( ISBETWEEN(CODE(LEFT(A954,1)),CODE(""0""),CODE(""9"")), B954 &amp;A954,)"),"")</f>
        <v/>
      </c>
      <c r="E954" s="7">
        <f t="shared" si="1"/>
        <v>0</v>
      </c>
      <c r="F954" s="5"/>
      <c r="G954" s="5"/>
      <c r="H954" s="5">
        <f>IFERROR(__xludf.DUMMYFUNCTION("SUM(FILTER(E$2:E$1088,FIND(G954,D$2:D$1088)))"),4.2080344E7)</f>
        <v>42080344</v>
      </c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" t="s">
        <v>531</v>
      </c>
      <c r="B955" s="5" t="str">
        <f t="shared" si="2"/>
        <v>/ldqc/jgbsw/rfzrwc/gvqrwgrs/</v>
      </c>
      <c r="C955" s="6" t="str">
        <f t="shared" si="3"/>
        <v>14568</v>
      </c>
      <c r="D955" s="1" t="str">
        <f>IFERROR(__xludf.DUMMYFUNCTION("IF( ISBETWEEN(CODE(LEFT(A955,1)),CODE(""0""),CODE(""9"")), B955 &amp;A955,)"),"")</f>
        <v/>
      </c>
      <c r="E955" s="7">
        <f t="shared" si="1"/>
        <v>0</v>
      </c>
      <c r="F955" s="5"/>
      <c r="G955" s="5"/>
      <c r="H955" s="5">
        <f>IFERROR(__xludf.DUMMYFUNCTION("SUM(FILTER(E$2:E$1088,FIND(G955,D$2:D$1088)))"),4.2080344E7)</f>
        <v>42080344</v>
      </c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" t="s">
        <v>532</v>
      </c>
      <c r="B956" s="5" t="str">
        <f t="shared" si="2"/>
        <v>/ldqc/jgbsw/rfzrwc/gvqrwgrs/sgfltf/</v>
      </c>
      <c r="C956" s="6" t="str">
        <f t="shared" si="3"/>
        <v>145686</v>
      </c>
      <c r="D956" s="1" t="str">
        <f>IFERROR(__xludf.DUMMYFUNCTION("IF( ISBETWEEN(CODE(LEFT(A956,1)),CODE(""0""),CODE(""9"")), B956 &amp;A956,)"),"")</f>
        <v/>
      </c>
      <c r="E956" s="7">
        <f t="shared" si="1"/>
        <v>0</v>
      </c>
      <c r="F956" s="5"/>
      <c r="G956" s="5"/>
      <c r="H956" s="5">
        <f>IFERROR(__xludf.DUMMYFUNCTION("SUM(FILTER(E$2:E$1088,FIND(G956,D$2:D$1088)))"),4.2080344E7)</f>
        <v>42080344</v>
      </c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" t="s">
        <v>8</v>
      </c>
      <c r="B957" s="5" t="str">
        <f t="shared" si="2"/>
        <v>/ldqc/jgbsw/rfzrwc/gvqrwgrs/sgfltf/</v>
      </c>
      <c r="C957" s="6" t="str">
        <f t="shared" si="3"/>
        <v>145686</v>
      </c>
      <c r="D957" s="1" t="str">
        <f>IFERROR(__xludf.DUMMYFUNCTION("IF( ISBETWEEN(CODE(LEFT(A957,1)),CODE(""0""),CODE(""9"")), B957 &amp;A957,)"),"")</f>
        <v/>
      </c>
      <c r="E957" s="7">
        <f t="shared" si="1"/>
        <v>0</v>
      </c>
      <c r="F957" s="5"/>
      <c r="G957" s="5"/>
      <c r="H957" s="5">
        <f>IFERROR(__xludf.DUMMYFUNCTION("SUM(FILTER(E$2:E$1088,FIND(G957,D$2:D$1088)))"),4.2080344E7)</f>
        <v>42080344</v>
      </c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" t="s">
        <v>533</v>
      </c>
      <c r="B958" s="5" t="str">
        <f t="shared" si="2"/>
        <v>/ldqc/jgbsw/rfzrwc/gvqrwgrs/sgfltf/</v>
      </c>
      <c r="C958" s="6" t="str">
        <f t="shared" si="3"/>
        <v>145686</v>
      </c>
      <c r="D958" s="1" t="str">
        <f>IFERROR(__xludf.DUMMYFUNCTION("IF( ISBETWEEN(CODE(LEFT(A958,1)),CODE(""0""),CODE(""9"")), B958 &amp;A958,)"),"/ldqc/jgbsw/rfzrwc/gvqrwgrs/sgfltf/204207 mstlc.wtj")</f>
        <v>/ldqc/jgbsw/rfzrwc/gvqrwgrs/sgfltf/204207 mstlc.wtj</v>
      </c>
      <c r="E958" s="7">
        <f t="shared" si="1"/>
        <v>204207</v>
      </c>
      <c r="F958" s="5"/>
      <c r="G958" s="5"/>
      <c r="H958" s="5">
        <f>IFERROR(__xludf.DUMMYFUNCTION("SUM(FILTER(E$2:E$1088,FIND(G958,D$2:D$1088)))"),4.2080344E7)</f>
        <v>42080344</v>
      </c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" t="s">
        <v>18</v>
      </c>
      <c r="B959" s="5" t="str">
        <f t="shared" si="2"/>
        <v>/ldqc/jgbsw/rfzrwc/gvqrwgrs/</v>
      </c>
      <c r="C959" s="6" t="str">
        <f t="shared" si="3"/>
        <v>14568</v>
      </c>
      <c r="D959" s="1" t="str">
        <f>IFERROR(__xludf.DUMMYFUNCTION("IF( ISBETWEEN(CODE(LEFT(A959,1)),CODE(""0""),CODE(""9"")), B959 &amp;A959,)"),"")</f>
        <v/>
      </c>
      <c r="E959" s="7">
        <f t="shared" si="1"/>
        <v>0</v>
      </c>
      <c r="F959" s="5"/>
      <c r="G959" s="5"/>
      <c r="H959" s="5">
        <f>IFERROR(__xludf.DUMMYFUNCTION("SUM(FILTER(E$2:E$1088,FIND(G959,D$2:D$1088)))"),4.2080344E7)</f>
        <v>42080344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" t="s">
        <v>18</v>
      </c>
      <c r="B960" s="5" t="str">
        <f t="shared" si="2"/>
        <v>/ldqc/jgbsw/rfzrwc/</v>
      </c>
      <c r="C960" s="6" t="str">
        <f t="shared" si="3"/>
        <v>1456</v>
      </c>
      <c r="D960" s="1" t="str">
        <f>IFERROR(__xludf.DUMMYFUNCTION("IF( ISBETWEEN(CODE(LEFT(A960,1)),CODE(""0""),CODE(""9"")), B960 &amp;A960,)"),"")</f>
        <v/>
      </c>
      <c r="E960" s="7">
        <f t="shared" si="1"/>
        <v>0</v>
      </c>
      <c r="F960" s="5"/>
      <c r="G960" s="5"/>
      <c r="H960" s="5">
        <f>IFERROR(__xludf.DUMMYFUNCTION("SUM(FILTER(E$2:E$1088,FIND(G960,D$2:D$1088)))"),4.2080344E7)</f>
        <v>42080344</v>
      </c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" t="s">
        <v>18</v>
      </c>
      <c r="B961" s="5" t="str">
        <f t="shared" si="2"/>
        <v>/ldqc/jgbsw/</v>
      </c>
      <c r="C961" s="6" t="str">
        <f t="shared" si="3"/>
        <v>145</v>
      </c>
      <c r="D961" s="1" t="str">
        <f>IFERROR(__xludf.DUMMYFUNCTION("IF( ISBETWEEN(CODE(LEFT(A961,1)),CODE(""0""),CODE(""9"")), B961 &amp;A961,)"),"")</f>
        <v/>
      </c>
      <c r="E961" s="7">
        <f t="shared" si="1"/>
        <v>0</v>
      </c>
      <c r="F961" s="5"/>
      <c r="G961" s="5"/>
      <c r="H961" s="5">
        <f>IFERROR(__xludf.DUMMYFUNCTION("SUM(FILTER(E$2:E$1088,FIND(G961,D$2:D$1088)))"),4.2080344E7)</f>
        <v>42080344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" t="s">
        <v>18</v>
      </c>
      <c r="B962" s="5" t="str">
        <f t="shared" si="2"/>
        <v>/ldqc/</v>
      </c>
      <c r="C962" s="6" t="str">
        <f t="shared" si="3"/>
        <v>14</v>
      </c>
      <c r="D962" s="1" t="str">
        <f>IFERROR(__xludf.DUMMYFUNCTION("IF( ISBETWEEN(CODE(LEFT(A962,1)),CODE(""0""),CODE(""9"")), B962 &amp;A962,)"),"")</f>
        <v/>
      </c>
      <c r="E962" s="7">
        <f t="shared" si="1"/>
        <v>0</v>
      </c>
      <c r="F962" s="5"/>
      <c r="G962" s="5"/>
      <c r="H962" s="5">
        <f>IFERROR(__xludf.DUMMYFUNCTION("SUM(FILTER(E$2:E$1088,FIND(G962,D$2:D$1088)))"),4.2080344E7)</f>
        <v>42080344</v>
      </c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" t="s">
        <v>534</v>
      </c>
      <c r="B963" s="5" t="str">
        <f t="shared" si="2"/>
        <v>/ldqc/qtdlb/</v>
      </c>
      <c r="C963" s="6" t="str">
        <f t="shared" si="3"/>
        <v>145</v>
      </c>
      <c r="D963" s="1" t="str">
        <f>IFERROR(__xludf.DUMMYFUNCTION("IF( ISBETWEEN(CODE(LEFT(A963,1)),CODE(""0""),CODE(""9"")), B963 &amp;A963,)"),"")</f>
        <v/>
      </c>
      <c r="E963" s="7">
        <f t="shared" si="1"/>
        <v>0</v>
      </c>
      <c r="F963" s="5"/>
      <c r="G963" s="5"/>
      <c r="H963" s="5">
        <f>IFERROR(__xludf.DUMMYFUNCTION("SUM(FILTER(E$2:E$1088,FIND(G963,D$2:D$1088)))"),4.2080344E7)</f>
        <v>42080344</v>
      </c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" t="s">
        <v>8</v>
      </c>
      <c r="B964" s="5" t="str">
        <f t="shared" si="2"/>
        <v>/ldqc/qtdlb/</v>
      </c>
      <c r="C964" s="6" t="str">
        <f t="shared" si="3"/>
        <v>145</v>
      </c>
      <c r="D964" s="1" t="str">
        <f>IFERROR(__xludf.DUMMYFUNCTION("IF( ISBETWEEN(CODE(LEFT(A964,1)),CODE(""0""),CODE(""9"")), B964 &amp;A964,)"),"")</f>
        <v/>
      </c>
      <c r="E964" s="7">
        <f t="shared" si="1"/>
        <v>0</v>
      </c>
      <c r="F964" s="5"/>
      <c r="G964" s="5"/>
      <c r="H964" s="5">
        <f>IFERROR(__xludf.DUMMYFUNCTION("SUM(FILTER(E$2:E$1088,FIND(G964,D$2:D$1088)))"),4.2080344E7)</f>
        <v>42080344</v>
      </c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" t="s">
        <v>535</v>
      </c>
      <c r="B965" s="5" t="str">
        <f t="shared" si="2"/>
        <v>/ldqc/qtdlb/</v>
      </c>
      <c r="C965" s="6" t="str">
        <f t="shared" si="3"/>
        <v>145</v>
      </c>
      <c r="D965" s="1" t="str">
        <f>IFERROR(__xludf.DUMMYFUNCTION("IF( ISBETWEEN(CODE(LEFT(A965,1)),CODE(""0""),CODE(""9"")), B965 &amp;A965,)"),"")</f>
        <v/>
      </c>
      <c r="E965" s="7">
        <f t="shared" si="1"/>
        <v>0</v>
      </c>
      <c r="F965" s="5"/>
      <c r="G965" s="5"/>
      <c r="H965" s="5">
        <f>IFERROR(__xludf.DUMMYFUNCTION("SUM(FILTER(E$2:E$1088,FIND(G965,D$2:D$1088)))"),4.2080344E7)</f>
        <v>42080344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" t="s">
        <v>536</v>
      </c>
      <c r="B966" s="5" t="str">
        <f t="shared" si="2"/>
        <v>/ldqc/qtdlb/</v>
      </c>
      <c r="C966" s="6" t="str">
        <f t="shared" si="3"/>
        <v>145</v>
      </c>
      <c r="D966" s="1" t="str">
        <f>IFERROR(__xludf.DUMMYFUNCTION("IF( ISBETWEEN(CODE(LEFT(A966,1)),CODE(""0""),CODE(""9"")), B966 &amp;A966,)"),"")</f>
        <v/>
      </c>
      <c r="E966" s="7">
        <f t="shared" si="1"/>
        <v>0</v>
      </c>
      <c r="F966" s="5"/>
      <c r="G966" s="5"/>
      <c r="H966" s="5">
        <f>IFERROR(__xludf.DUMMYFUNCTION("SUM(FILTER(E$2:E$1088,FIND(G966,D$2:D$1088)))"),4.2080344E7)</f>
        <v>42080344</v>
      </c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" t="s">
        <v>61</v>
      </c>
      <c r="B967" s="5" t="str">
        <f t="shared" si="2"/>
        <v>/ldqc/qtdlb/</v>
      </c>
      <c r="C967" s="6" t="str">
        <f t="shared" si="3"/>
        <v>145</v>
      </c>
      <c r="D967" s="1" t="str">
        <f>IFERROR(__xludf.DUMMYFUNCTION("IF( ISBETWEEN(CODE(LEFT(A967,1)),CODE(""0""),CODE(""9"")), B967 &amp;A967,)"),"")</f>
        <v/>
      </c>
      <c r="E967" s="7">
        <f t="shared" si="1"/>
        <v>0</v>
      </c>
      <c r="F967" s="5"/>
      <c r="G967" s="5"/>
      <c r="H967" s="5">
        <f>IFERROR(__xludf.DUMMYFUNCTION("SUM(FILTER(E$2:E$1088,FIND(G967,D$2:D$1088)))"),4.2080344E7)</f>
        <v>42080344</v>
      </c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" t="s">
        <v>537</v>
      </c>
      <c r="B968" s="5" t="str">
        <f t="shared" si="2"/>
        <v>/ldqc/qtdlb/gjpmcvwp/</v>
      </c>
      <c r="C968" s="6" t="str">
        <f t="shared" si="3"/>
        <v>1458</v>
      </c>
      <c r="D968" s="1" t="str">
        <f>IFERROR(__xludf.DUMMYFUNCTION("IF( ISBETWEEN(CODE(LEFT(A968,1)),CODE(""0""),CODE(""9"")), B968 &amp;A968,)"),"")</f>
        <v/>
      </c>
      <c r="E968" s="7">
        <f t="shared" si="1"/>
        <v>0</v>
      </c>
      <c r="F968" s="5"/>
      <c r="G968" s="5"/>
      <c r="H968" s="5">
        <f>IFERROR(__xludf.DUMMYFUNCTION("SUM(FILTER(E$2:E$1088,FIND(G968,D$2:D$1088)))"),4.2080344E7)</f>
        <v>42080344</v>
      </c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" t="s">
        <v>8</v>
      </c>
      <c r="B969" s="5" t="str">
        <f t="shared" si="2"/>
        <v>/ldqc/qtdlb/gjpmcvwp/</v>
      </c>
      <c r="C969" s="6" t="str">
        <f t="shared" si="3"/>
        <v>1458</v>
      </c>
      <c r="D969" s="1" t="str">
        <f>IFERROR(__xludf.DUMMYFUNCTION("IF( ISBETWEEN(CODE(LEFT(A969,1)),CODE(""0""),CODE(""9"")), B969 &amp;A969,)"),"")</f>
        <v/>
      </c>
      <c r="E969" s="7">
        <f t="shared" si="1"/>
        <v>0</v>
      </c>
      <c r="F969" s="5"/>
      <c r="G969" s="5"/>
      <c r="H969" s="5">
        <f>IFERROR(__xludf.DUMMYFUNCTION("SUM(FILTER(E$2:E$1088,FIND(G969,D$2:D$1088)))"),4.2080344E7)</f>
        <v>42080344</v>
      </c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" t="s">
        <v>538</v>
      </c>
      <c r="B970" s="5" t="str">
        <f t="shared" si="2"/>
        <v>/ldqc/qtdlb/gjpmcvwp/</v>
      </c>
      <c r="C970" s="6" t="str">
        <f t="shared" si="3"/>
        <v>1458</v>
      </c>
      <c r="D970" s="1" t="str">
        <f>IFERROR(__xludf.DUMMYFUNCTION("IF( ISBETWEEN(CODE(LEFT(A970,1)),CODE(""0""),CODE(""9"")), B970 &amp;A970,)"),"")</f>
        <v/>
      </c>
      <c r="E970" s="7">
        <f t="shared" si="1"/>
        <v>0</v>
      </c>
      <c r="F970" s="5"/>
      <c r="G970" s="5"/>
      <c r="H970" s="5">
        <f>IFERROR(__xludf.DUMMYFUNCTION("SUM(FILTER(E$2:E$1088,FIND(G970,D$2:D$1088)))"),4.2080344E7)</f>
        <v>42080344</v>
      </c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" t="s">
        <v>539</v>
      </c>
      <c r="B971" s="5" t="str">
        <f t="shared" si="2"/>
        <v>/ldqc/qtdlb/gjpmcvwp/cjjdzcwm/</v>
      </c>
      <c r="C971" s="6" t="str">
        <f t="shared" si="3"/>
        <v>14588</v>
      </c>
      <c r="D971" s="1" t="str">
        <f>IFERROR(__xludf.DUMMYFUNCTION("IF( ISBETWEEN(CODE(LEFT(A971,1)),CODE(""0""),CODE(""9"")), B971 &amp;A971,)"),"")</f>
        <v/>
      </c>
      <c r="E971" s="7">
        <f t="shared" si="1"/>
        <v>0</v>
      </c>
      <c r="F971" s="5"/>
      <c r="G971" s="5"/>
      <c r="H971" s="5">
        <f>IFERROR(__xludf.DUMMYFUNCTION("SUM(FILTER(E$2:E$1088,FIND(G971,D$2:D$1088)))"),4.2080344E7)</f>
        <v>42080344</v>
      </c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" t="s">
        <v>8</v>
      </c>
      <c r="B972" s="5" t="str">
        <f t="shared" si="2"/>
        <v>/ldqc/qtdlb/gjpmcvwp/cjjdzcwm/</v>
      </c>
      <c r="C972" s="6" t="str">
        <f t="shared" si="3"/>
        <v>14588</v>
      </c>
      <c r="D972" s="1" t="str">
        <f>IFERROR(__xludf.DUMMYFUNCTION("IF( ISBETWEEN(CODE(LEFT(A972,1)),CODE(""0""),CODE(""9"")), B972 &amp;A972,)"),"")</f>
        <v/>
      </c>
      <c r="E972" s="7">
        <f t="shared" si="1"/>
        <v>0</v>
      </c>
      <c r="F972" s="5"/>
      <c r="G972" s="5"/>
      <c r="H972" s="5">
        <f>IFERROR(__xludf.DUMMYFUNCTION("SUM(FILTER(E$2:E$1088,FIND(G972,D$2:D$1088)))"),4.2080344E7)</f>
        <v>42080344</v>
      </c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" t="s">
        <v>540</v>
      </c>
      <c r="B973" s="5" t="str">
        <f t="shared" si="2"/>
        <v>/ldqc/qtdlb/gjpmcvwp/cjjdzcwm/</v>
      </c>
      <c r="C973" s="6" t="str">
        <f t="shared" si="3"/>
        <v>14588</v>
      </c>
      <c r="D973" s="1" t="str">
        <f>IFERROR(__xludf.DUMMYFUNCTION("IF( ISBETWEEN(CODE(LEFT(A973,1)),CODE(""0""),CODE(""9"")), B973 &amp;A973,)"),"/ldqc/qtdlb/gjpmcvwp/cjjdzcwm/233873 pdnsrz.vfp")</f>
        <v>/ldqc/qtdlb/gjpmcvwp/cjjdzcwm/233873 pdnsrz.vfp</v>
      </c>
      <c r="E973" s="7">
        <f t="shared" si="1"/>
        <v>233873</v>
      </c>
      <c r="F973" s="5"/>
      <c r="G973" s="5"/>
      <c r="H973" s="5">
        <f>IFERROR(__xludf.DUMMYFUNCTION("SUM(FILTER(E$2:E$1088,FIND(G973,D$2:D$1088)))"),4.2080344E7)</f>
        <v>42080344</v>
      </c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" t="s">
        <v>18</v>
      </c>
      <c r="B974" s="5" t="str">
        <f t="shared" si="2"/>
        <v>/ldqc/qtdlb/gjpmcvwp/</v>
      </c>
      <c r="C974" s="6" t="str">
        <f t="shared" si="3"/>
        <v>1458</v>
      </c>
      <c r="D974" s="1" t="str">
        <f>IFERROR(__xludf.DUMMYFUNCTION("IF( ISBETWEEN(CODE(LEFT(A974,1)),CODE(""0""),CODE(""9"")), B974 &amp;A974,)"),"")</f>
        <v/>
      </c>
      <c r="E974" s="7">
        <f t="shared" si="1"/>
        <v>0</v>
      </c>
      <c r="F974" s="5"/>
      <c r="G974" s="5"/>
      <c r="H974" s="5">
        <f>IFERROR(__xludf.DUMMYFUNCTION("SUM(FILTER(E$2:E$1088,FIND(G974,D$2:D$1088)))"),4.2080344E7)</f>
        <v>42080344</v>
      </c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" t="s">
        <v>18</v>
      </c>
      <c r="B975" s="5" t="str">
        <f t="shared" si="2"/>
        <v>/ldqc/qtdlb/</v>
      </c>
      <c r="C975" s="6" t="str">
        <f t="shared" si="3"/>
        <v>145</v>
      </c>
      <c r="D975" s="1" t="str">
        <f>IFERROR(__xludf.DUMMYFUNCTION("IF( ISBETWEEN(CODE(LEFT(A975,1)),CODE(""0""),CODE(""9"")), B975 &amp;A975,)"),"")</f>
        <v/>
      </c>
      <c r="E975" s="7">
        <f t="shared" si="1"/>
        <v>0</v>
      </c>
      <c r="F975" s="5"/>
      <c r="G975" s="5"/>
      <c r="H975" s="5">
        <f>IFERROR(__xludf.DUMMYFUNCTION("SUM(FILTER(E$2:E$1088,FIND(G975,D$2:D$1088)))"),4.2080344E7)</f>
        <v>42080344</v>
      </c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" t="s">
        <v>541</v>
      </c>
      <c r="B976" s="5" t="str">
        <f t="shared" si="2"/>
        <v>/ldqc/qtdlb/nsjlcmfz/</v>
      </c>
      <c r="C976" s="6" t="str">
        <f t="shared" si="3"/>
        <v>1458</v>
      </c>
      <c r="D976" s="1" t="str">
        <f>IFERROR(__xludf.DUMMYFUNCTION("IF( ISBETWEEN(CODE(LEFT(A976,1)),CODE(""0""),CODE(""9"")), B976 &amp;A976,)"),"")</f>
        <v/>
      </c>
      <c r="E976" s="7">
        <f t="shared" si="1"/>
        <v>0</v>
      </c>
      <c r="F976" s="5"/>
      <c r="G976" s="5"/>
      <c r="H976" s="5">
        <f>IFERROR(__xludf.DUMMYFUNCTION("SUM(FILTER(E$2:E$1088,FIND(G976,D$2:D$1088)))"),4.2080344E7)</f>
        <v>42080344</v>
      </c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" t="s">
        <v>8</v>
      </c>
      <c r="B977" s="5" t="str">
        <f t="shared" si="2"/>
        <v>/ldqc/qtdlb/nsjlcmfz/</v>
      </c>
      <c r="C977" s="6" t="str">
        <f t="shared" si="3"/>
        <v>1458</v>
      </c>
      <c r="D977" s="1" t="str">
        <f>IFERROR(__xludf.DUMMYFUNCTION("IF( ISBETWEEN(CODE(LEFT(A977,1)),CODE(""0""),CODE(""9"")), B977 &amp;A977,)"),"")</f>
        <v/>
      </c>
      <c r="E977" s="7">
        <f t="shared" si="1"/>
        <v>0</v>
      </c>
      <c r="F977" s="5"/>
      <c r="G977" s="5"/>
      <c r="H977" s="5">
        <f>IFERROR(__xludf.DUMMYFUNCTION("SUM(FILTER(E$2:E$1088,FIND(G977,D$2:D$1088)))"),4.2080344E7)</f>
        <v>42080344</v>
      </c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" t="s">
        <v>542</v>
      </c>
      <c r="B978" s="5" t="str">
        <f t="shared" si="2"/>
        <v>/ldqc/qtdlb/nsjlcmfz/</v>
      </c>
      <c r="C978" s="6" t="str">
        <f t="shared" si="3"/>
        <v>1458</v>
      </c>
      <c r="D978" s="1" t="str">
        <f>IFERROR(__xludf.DUMMYFUNCTION("IF( ISBETWEEN(CODE(LEFT(A978,1)),CODE(""0""),CODE(""9"")), B978 &amp;A978,)"),"/ldqc/qtdlb/nsjlcmfz/53472 nmbfwc")</f>
        <v>/ldqc/qtdlb/nsjlcmfz/53472 nmbfwc</v>
      </c>
      <c r="E978" s="7">
        <f t="shared" si="1"/>
        <v>53472</v>
      </c>
      <c r="F978" s="5"/>
      <c r="G978" s="5"/>
      <c r="H978" s="5">
        <f>IFERROR(__xludf.DUMMYFUNCTION("SUM(FILTER(E$2:E$1088,FIND(G978,D$2:D$1088)))"),4.2080344E7)</f>
        <v>42080344</v>
      </c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" t="s">
        <v>543</v>
      </c>
      <c r="B979" s="5" t="str">
        <f t="shared" si="2"/>
        <v>/ldqc/qtdlb/nsjlcmfz/</v>
      </c>
      <c r="C979" s="6" t="str">
        <f t="shared" si="3"/>
        <v>1458</v>
      </c>
      <c r="D979" s="1" t="str">
        <f>IFERROR(__xludf.DUMMYFUNCTION("IF( ISBETWEEN(CODE(LEFT(A979,1)),CODE(""0""),CODE(""9"")), B979 &amp;A979,)"),"")</f>
        <v/>
      </c>
      <c r="E979" s="7">
        <f t="shared" si="1"/>
        <v>0</v>
      </c>
      <c r="F979" s="5"/>
      <c r="G979" s="5"/>
      <c r="H979" s="5">
        <f>IFERROR(__xludf.DUMMYFUNCTION("SUM(FILTER(E$2:E$1088,FIND(G979,D$2:D$1088)))"),4.2080344E7)</f>
        <v>42080344</v>
      </c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" t="s">
        <v>544</v>
      </c>
      <c r="B980" s="5" t="str">
        <f t="shared" si="2"/>
        <v>/ldqc/qtdlb/nsjlcmfz/qvpj/</v>
      </c>
      <c r="C980" s="6" t="str">
        <f t="shared" si="3"/>
        <v>14584</v>
      </c>
      <c r="D980" s="1" t="str">
        <f>IFERROR(__xludf.DUMMYFUNCTION("IF( ISBETWEEN(CODE(LEFT(A980,1)),CODE(""0""),CODE(""9"")), B980 &amp;A980,)"),"")</f>
        <v/>
      </c>
      <c r="E980" s="7">
        <f t="shared" si="1"/>
        <v>0</v>
      </c>
      <c r="F980" s="5"/>
      <c r="G980" s="5"/>
      <c r="H980" s="5">
        <f>IFERROR(__xludf.DUMMYFUNCTION("SUM(FILTER(E$2:E$1088,FIND(G980,D$2:D$1088)))"),4.2080344E7)</f>
        <v>42080344</v>
      </c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" t="s">
        <v>8</v>
      </c>
      <c r="B981" s="5" t="str">
        <f t="shared" si="2"/>
        <v>/ldqc/qtdlb/nsjlcmfz/qvpj/</v>
      </c>
      <c r="C981" s="6" t="str">
        <f t="shared" si="3"/>
        <v>14584</v>
      </c>
      <c r="D981" s="1" t="str">
        <f>IFERROR(__xludf.DUMMYFUNCTION("IF( ISBETWEEN(CODE(LEFT(A981,1)),CODE(""0""),CODE(""9"")), B981 &amp;A981,)"),"")</f>
        <v/>
      </c>
      <c r="E981" s="7">
        <f t="shared" si="1"/>
        <v>0</v>
      </c>
      <c r="F981" s="5"/>
      <c r="G981" s="5"/>
      <c r="H981" s="5">
        <f>IFERROR(__xludf.DUMMYFUNCTION("SUM(FILTER(E$2:E$1088,FIND(G981,D$2:D$1088)))"),4.2080344E7)</f>
        <v>42080344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" t="s">
        <v>545</v>
      </c>
      <c r="B982" s="5" t="str">
        <f t="shared" si="2"/>
        <v>/ldqc/qtdlb/nsjlcmfz/qvpj/</v>
      </c>
      <c r="C982" s="6" t="str">
        <f t="shared" si="3"/>
        <v>14584</v>
      </c>
      <c r="D982" s="1" t="str">
        <f>IFERROR(__xludf.DUMMYFUNCTION("IF( ISBETWEEN(CODE(LEFT(A982,1)),CODE(""0""),CODE(""9"")), B982 &amp;A982,)"),"/ldqc/qtdlb/nsjlcmfz/qvpj/150929 mrzcdzd.gjt")</f>
        <v>/ldqc/qtdlb/nsjlcmfz/qvpj/150929 mrzcdzd.gjt</v>
      </c>
      <c r="E982" s="7">
        <f t="shared" si="1"/>
        <v>150929</v>
      </c>
      <c r="F982" s="5"/>
      <c r="G982" s="5"/>
      <c r="H982" s="5">
        <f>IFERROR(__xludf.DUMMYFUNCTION("SUM(FILTER(E$2:E$1088,FIND(G982,D$2:D$1088)))"),4.2080344E7)</f>
        <v>42080344</v>
      </c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" t="s">
        <v>18</v>
      </c>
      <c r="B983" s="5" t="str">
        <f t="shared" si="2"/>
        <v>/ldqc/qtdlb/nsjlcmfz/</v>
      </c>
      <c r="C983" s="6" t="str">
        <f t="shared" si="3"/>
        <v>1458</v>
      </c>
      <c r="D983" s="1" t="str">
        <f>IFERROR(__xludf.DUMMYFUNCTION("IF( ISBETWEEN(CODE(LEFT(A983,1)),CODE(""0""),CODE(""9"")), B983 &amp;A983,)"),"")</f>
        <v/>
      </c>
      <c r="E983" s="7">
        <f t="shared" si="1"/>
        <v>0</v>
      </c>
      <c r="F983" s="5"/>
      <c r="G983" s="5"/>
      <c r="H983" s="5">
        <f>IFERROR(__xludf.DUMMYFUNCTION("SUM(FILTER(E$2:E$1088,FIND(G983,D$2:D$1088)))"),4.2080344E7)</f>
        <v>42080344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" t="s">
        <v>18</v>
      </c>
      <c r="B984" s="5" t="str">
        <f t="shared" si="2"/>
        <v>/ldqc/qtdlb/</v>
      </c>
      <c r="C984" s="6" t="str">
        <f t="shared" si="3"/>
        <v>145</v>
      </c>
      <c r="D984" s="1" t="str">
        <f>IFERROR(__xludf.DUMMYFUNCTION("IF( ISBETWEEN(CODE(LEFT(A984,1)),CODE(""0""),CODE(""9"")), B984 &amp;A984,)"),"")</f>
        <v/>
      </c>
      <c r="E984" s="7">
        <f t="shared" si="1"/>
        <v>0</v>
      </c>
      <c r="F984" s="5"/>
      <c r="G984" s="5"/>
      <c r="H984" s="5">
        <f>IFERROR(__xludf.DUMMYFUNCTION("SUM(FILTER(E$2:E$1088,FIND(G984,D$2:D$1088)))"),4.2080344E7)</f>
        <v>42080344</v>
      </c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" t="s">
        <v>62</v>
      </c>
      <c r="B985" s="5" t="str">
        <f t="shared" si="2"/>
        <v>/ldqc/qtdlb/wqdlv/</v>
      </c>
      <c r="C985" s="6" t="str">
        <f t="shared" si="3"/>
        <v>1455</v>
      </c>
      <c r="D985" s="1" t="str">
        <f>IFERROR(__xludf.DUMMYFUNCTION("IF( ISBETWEEN(CODE(LEFT(A985,1)),CODE(""0""),CODE(""9"")), B985 &amp;A985,)"),"")</f>
        <v/>
      </c>
      <c r="E985" s="7">
        <f t="shared" si="1"/>
        <v>0</v>
      </c>
      <c r="F985" s="5"/>
      <c r="G985" s="5"/>
      <c r="H985" s="5">
        <f>IFERROR(__xludf.DUMMYFUNCTION("SUM(FILTER(E$2:E$1088,FIND(G985,D$2:D$1088)))"),4.2080344E7)</f>
        <v>42080344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" t="s">
        <v>8</v>
      </c>
      <c r="B986" s="5" t="str">
        <f t="shared" si="2"/>
        <v>/ldqc/qtdlb/wqdlv/</v>
      </c>
      <c r="C986" s="6" t="str">
        <f t="shared" si="3"/>
        <v>1455</v>
      </c>
      <c r="D986" s="1" t="str">
        <f>IFERROR(__xludf.DUMMYFUNCTION("IF( ISBETWEEN(CODE(LEFT(A986,1)),CODE(""0""),CODE(""9"")), B986 &amp;A986,)"),"")</f>
        <v/>
      </c>
      <c r="E986" s="7">
        <f t="shared" si="1"/>
        <v>0</v>
      </c>
      <c r="F986" s="5"/>
      <c r="G986" s="5"/>
      <c r="H986" s="5">
        <f>IFERROR(__xludf.DUMMYFUNCTION("SUM(FILTER(E$2:E$1088,FIND(G986,D$2:D$1088)))"),4.2080344E7)</f>
        <v>42080344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" t="s">
        <v>546</v>
      </c>
      <c r="B987" s="5" t="str">
        <f t="shared" si="2"/>
        <v>/ldqc/qtdlb/wqdlv/</v>
      </c>
      <c r="C987" s="6" t="str">
        <f t="shared" si="3"/>
        <v>1455</v>
      </c>
      <c r="D987" s="1" t="str">
        <f>IFERROR(__xludf.DUMMYFUNCTION("IF( ISBETWEEN(CODE(LEFT(A987,1)),CODE(""0""),CODE(""9"")), B987 &amp;A987,)"),"")</f>
        <v/>
      </c>
      <c r="E987" s="7">
        <f t="shared" si="1"/>
        <v>0</v>
      </c>
      <c r="F987" s="5"/>
      <c r="G987" s="5"/>
      <c r="H987" s="5">
        <f>IFERROR(__xludf.DUMMYFUNCTION("SUM(FILTER(E$2:E$1088,FIND(G987,D$2:D$1088)))"),4.2080344E7)</f>
        <v>42080344</v>
      </c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" t="s">
        <v>547</v>
      </c>
      <c r="B988" s="5" t="str">
        <f t="shared" si="2"/>
        <v>/ldqc/qtdlb/wqdlv/qccsnjd/</v>
      </c>
      <c r="C988" s="6" t="str">
        <f t="shared" si="3"/>
        <v>14557</v>
      </c>
      <c r="D988" s="1" t="str">
        <f>IFERROR(__xludf.DUMMYFUNCTION("IF( ISBETWEEN(CODE(LEFT(A988,1)),CODE(""0""),CODE(""9"")), B988 &amp;A988,)"),"")</f>
        <v/>
      </c>
      <c r="E988" s="7">
        <f t="shared" si="1"/>
        <v>0</v>
      </c>
      <c r="F988" s="5"/>
      <c r="G988" s="5"/>
      <c r="H988" s="5">
        <f>IFERROR(__xludf.DUMMYFUNCTION("SUM(FILTER(E$2:E$1088,FIND(G988,D$2:D$1088)))"),4.2080344E7)</f>
        <v>42080344</v>
      </c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" t="s">
        <v>8</v>
      </c>
      <c r="B989" s="5" t="str">
        <f t="shared" si="2"/>
        <v>/ldqc/qtdlb/wqdlv/qccsnjd/</v>
      </c>
      <c r="C989" s="6" t="str">
        <f t="shared" si="3"/>
        <v>14557</v>
      </c>
      <c r="D989" s="1" t="str">
        <f>IFERROR(__xludf.DUMMYFUNCTION("IF( ISBETWEEN(CODE(LEFT(A989,1)),CODE(""0""),CODE(""9"")), B989 &amp;A989,)"),"")</f>
        <v/>
      </c>
      <c r="E989" s="7">
        <f t="shared" si="1"/>
        <v>0</v>
      </c>
      <c r="F989" s="5"/>
      <c r="G989" s="5"/>
      <c r="H989" s="5">
        <f>IFERROR(__xludf.DUMMYFUNCTION("SUM(FILTER(E$2:E$1088,FIND(G989,D$2:D$1088)))"),4.2080344E7)</f>
        <v>42080344</v>
      </c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1" t="s">
        <v>548</v>
      </c>
      <c r="B990" s="5" t="str">
        <f t="shared" si="2"/>
        <v>/ldqc/qtdlb/wqdlv/qccsnjd/</v>
      </c>
      <c r="C990" s="6" t="str">
        <f t="shared" si="3"/>
        <v>14557</v>
      </c>
      <c r="D990" s="1" t="str">
        <f>IFERROR(__xludf.DUMMYFUNCTION("IF( ISBETWEEN(CODE(LEFT(A990,1)),CODE(""0""),CODE(""9"")), B990 &amp;A990,)"),"/ldqc/qtdlb/wqdlv/qccsnjd/65908 hsrqhn.hjr")</f>
        <v>/ldqc/qtdlb/wqdlv/qccsnjd/65908 hsrqhn.hjr</v>
      </c>
      <c r="E990" s="7">
        <f t="shared" si="1"/>
        <v>65908</v>
      </c>
      <c r="F990" s="5"/>
      <c r="G990" s="5"/>
      <c r="H990" s="5">
        <f>IFERROR(__xludf.DUMMYFUNCTION("SUM(FILTER(E$2:E$1088,FIND(G990,D$2:D$1088)))"),4.2080344E7)</f>
        <v>42080344</v>
      </c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1" t="s">
        <v>549</v>
      </c>
      <c r="B991" s="5" t="str">
        <f t="shared" si="2"/>
        <v>/ldqc/qtdlb/wqdlv/qccsnjd/</v>
      </c>
      <c r="C991" s="6" t="str">
        <f t="shared" si="3"/>
        <v>14557</v>
      </c>
      <c r="D991" s="1" t="str">
        <f>IFERROR(__xludf.DUMMYFUNCTION("IF( ISBETWEEN(CODE(LEFT(A991,1)),CODE(""0""),CODE(""9"")), B991 &amp;A991,)"),"/ldqc/qtdlb/wqdlv/qccsnjd/267802 zmflq.jdt")</f>
        <v>/ldqc/qtdlb/wqdlv/qccsnjd/267802 zmflq.jdt</v>
      </c>
      <c r="E991" s="7">
        <f t="shared" si="1"/>
        <v>267802</v>
      </c>
      <c r="F991" s="5"/>
      <c r="G991" s="5"/>
      <c r="H991" s="5">
        <f>IFERROR(__xludf.DUMMYFUNCTION("SUM(FILTER(E$2:E$1088,FIND(G991,D$2:D$1088)))"),4.2080344E7)</f>
        <v>42080344</v>
      </c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1" t="s">
        <v>18</v>
      </c>
      <c r="B992" s="5" t="str">
        <f t="shared" si="2"/>
        <v>/ldqc/qtdlb/wqdlv/</v>
      </c>
      <c r="C992" s="6" t="str">
        <f t="shared" si="3"/>
        <v>1455</v>
      </c>
      <c r="D992" s="1" t="str">
        <f>IFERROR(__xludf.DUMMYFUNCTION("IF( ISBETWEEN(CODE(LEFT(A992,1)),CODE(""0""),CODE(""9"")), B992 &amp;A992,)"),"")</f>
        <v/>
      </c>
      <c r="E992" s="7">
        <f t="shared" si="1"/>
        <v>0</v>
      </c>
      <c r="F992" s="5"/>
      <c r="G992" s="5"/>
      <c r="H992" s="5">
        <f>IFERROR(__xludf.DUMMYFUNCTION("SUM(FILTER(E$2:E$1088,FIND(G992,D$2:D$1088)))"),4.2080344E7)</f>
        <v>42080344</v>
      </c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1" t="s">
        <v>18</v>
      </c>
      <c r="B993" s="5" t="str">
        <f t="shared" si="2"/>
        <v>/ldqc/qtdlb/</v>
      </c>
      <c r="C993" s="6" t="str">
        <f t="shared" si="3"/>
        <v>145</v>
      </c>
      <c r="D993" s="1" t="str">
        <f>IFERROR(__xludf.DUMMYFUNCTION("IF( ISBETWEEN(CODE(LEFT(A993,1)),CODE(""0""),CODE(""9"")), B993 &amp;A993,)"),"")</f>
        <v/>
      </c>
      <c r="E993" s="7">
        <f t="shared" si="1"/>
        <v>0</v>
      </c>
      <c r="F993" s="5"/>
      <c r="G993" s="5"/>
      <c r="H993" s="5">
        <f>IFERROR(__xludf.DUMMYFUNCTION("SUM(FILTER(E$2:E$1088,FIND(G993,D$2:D$1088)))"),4.2080344E7)</f>
        <v>42080344</v>
      </c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1" t="s">
        <v>18</v>
      </c>
      <c r="B994" s="5" t="str">
        <f t="shared" si="2"/>
        <v>/ldqc/</v>
      </c>
      <c r="C994" s="6" t="str">
        <f t="shared" si="3"/>
        <v>14</v>
      </c>
      <c r="D994" s="1" t="str">
        <f>IFERROR(__xludf.DUMMYFUNCTION("IF( ISBETWEEN(CODE(LEFT(A994,1)),CODE(""0""),CODE(""9"")), B994 &amp;A994,)"),"")</f>
        <v/>
      </c>
      <c r="E994" s="7">
        <f t="shared" si="1"/>
        <v>0</v>
      </c>
      <c r="F994" s="5"/>
      <c r="G994" s="5"/>
      <c r="H994" s="5">
        <f>IFERROR(__xludf.DUMMYFUNCTION("SUM(FILTER(E$2:E$1088,FIND(G994,D$2:D$1088)))"),4.2080344E7)</f>
        <v>42080344</v>
      </c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1" t="s">
        <v>550</v>
      </c>
      <c r="B995" s="5" t="str">
        <f t="shared" si="2"/>
        <v>/ldqc/rmljszcj/</v>
      </c>
      <c r="C995" s="6" t="str">
        <f t="shared" si="3"/>
        <v>148</v>
      </c>
      <c r="D995" s="1" t="str">
        <f>IFERROR(__xludf.DUMMYFUNCTION("IF( ISBETWEEN(CODE(LEFT(A995,1)),CODE(""0""),CODE(""9"")), B995 &amp;A995,)"),"")</f>
        <v/>
      </c>
      <c r="E995" s="7">
        <f t="shared" si="1"/>
        <v>0</v>
      </c>
      <c r="F995" s="5"/>
      <c r="G995" s="5"/>
      <c r="H995" s="5">
        <f>IFERROR(__xludf.DUMMYFUNCTION("SUM(FILTER(E$2:E$1088,FIND(G995,D$2:D$1088)))"),4.2080344E7)</f>
        <v>42080344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1" t="s">
        <v>8</v>
      </c>
      <c r="B996" s="5" t="str">
        <f t="shared" si="2"/>
        <v>/ldqc/rmljszcj/</v>
      </c>
      <c r="C996" s="6" t="str">
        <f t="shared" si="3"/>
        <v>148</v>
      </c>
      <c r="D996" s="1" t="str">
        <f>IFERROR(__xludf.DUMMYFUNCTION("IF( ISBETWEEN(CODE(LEFT(A996,1)),CODE(""0""),CODE(""9"")), B996 &amp;A996,)"),"")</f>
        <v/>
      </c>
      <c r="E996" s="7">
        <f t="shared" si="1"/>
        <v>0</v>
      </c>
      <c r="F996" s="5"/>
      <c r="G996" s="5"/>
      <c r="H996" s="5">
        <f>IFERROR(__xludf.DUMMYFUNCTION("SUM(FILTER(E$2:E$1088,FIND(G996,D$2:D$1088)))"),4.2080344E7)</f>
        <v>42080344</v>
      </c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1" t="s">
        <v>551</v>
      </c>
      <c r="B997" s="5" t="str">
        <f t="shared" si="2"/>
        <v>/ldqc/rmljszcj/</v>
      </c>
      <c r="C997" s="6" t="str">
        <f t="shared" si="3"/>
        <v>148</v>
      </c>
      <c r="D997" s="1" t="str">
        <f>IFERROR(__xludf.DUMMYFUNCTION("IF( ISBETWEEN(CODE(LEFT(A997,1)),CODE(""0""),CODE(""9"")), B997 &amp;A997,)"),"")</f>
        <v/>
      </c>
      <c r="E997" s="7">
        <f t="shared" si="1"/>
        <v>0</v>
      </c>
      <c r="F997" s="5"/>
      <c r="G997" s="5"/>
      <c r="H997" s="5">
        <f>IFERROR(__xludf.DUMMYFUNCTION("SUM(FILTER(E$2:E$1088,FIND(G997,D$2:D$1088)))"),4.2080344E7)</f>
        <v>42080344</v>
      </c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1" t="s">
        <v>552</v>
      </c>
      <c r="B998" s="5" t="str">
        <f t="shared" si="2"/>
        <v>/ldqc/rmljszcj/</v>
      </c>
      <c r="C998" s="6" t="str">
        <f t="shared" si="3"/>
        <v>148</v>
      </c>
      <c r="D998" s="1" t="str">
        <f>IFERROR(__xludf.DUMMYFUNCTION("IF( ISBETWEEN(CODE(LEFT(A998,1)),CODE(""0""),CODE(""9"")), B998 &amp;A998,)"),"/ldqc/rmljszcj/172566 nbtszsgl")</f>
        <v>/ldqc/rmljszcj/172566 nbtszsgl</v>
      </c>
      <c r="E998" s="7">
        <f t="shared" si="1"/>
        <v>172566</v>
      </c>
      <c r="F998" s="5"/>
      <c r="G998" s="5"/>
      <c r="H998" s="5">
        <f>IFERROR(__xludf.DUMMYFUNCTION("SUM(FILTER(E$2:E$1088,FIND(G998,D$2:D$1088)))"),4.2080344E7)</f>
        <v>42080344</v>
      </c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1" t="s">
        <v>61</v>
      </c>
      <c r="B999" s="5" t="str">
        <f t="shared" si="2"/>
        <v>/ldqc/rmljszcj/</v>
      </c>
      <c r="C999" s="6" t="str">
        <f t="shared" si="3"/>
        <v>148</v>
      </c>
      <c r="D999" s="1" t="str">
        <f>IFERROR(__xludf.DUMMYFUNCTION("IF( ISBETWEEN(CODE(LEFT(A999,1)),CODE(""0""),CODE(""9"")), B999 &amp;A999,)"),"")</f>
        <v/>
      </c>
      <c r="E999" s="7">
        <f t="shared" si="1"/>
        <v>0</v>
      </c>
      <c r="F999" s="5"/>
      <c r="G999" s="5"/>
      <c r="H999" s="5">
        <f>IFERROR(__xludf.DUMMYFUNCTION("SUM(FILTER(E$2:E$1088,FIND(G999,D$2:D$1088)))"),4.2080344E7)</f>
        <v>42080344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1" t="s">
        <v>553</v>
      </c>
      <c r="B1000" s="5" t="str">
        <f t="shared" si="2"/>
        <v>/ldqc/rmljszcj/jnstrbj/</v>
      </c>
      <c r="C1000" s="6" t="str">
        <f t="shared" si="3"/>
        <v>1487</v>
      </c>
      <c r="D1000" s="1" t="str">
        <f>IFERROR(__xludf.DUMMYFUNCTION("IF( ISBETWEEN(CODE(LEFT(A1000,1)),CODE(""0""),CODE(""9"")), B1000 &amp;A1000,)"),"")</f>
        <v/>
      </c>
      <c r="E1000" s="7">
        <f t="shared" si="1"/>
        <v>0</v>
      </c>
      <c r="F1000" s="5"/>
      <c r="G1000" s="5"/>
      <c r="H1000" s="5">
        <f>IFERROR(__xludf.DUMMYFUNCTION("SUM(FILTER(E$2:E$1088,FIND(G1000,D$2:D$1088)))"),4.2080344E7)</f>
        <v>42080344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1" t="s">
        <v>8</v>
      </c>
      <c r="B1001" s="5" t="str">
        <f t="shared" si="2"/>
        <v>/ldqc/rmljszcj/jnstrbj/</v>
      </c>
      <c r="C1001" s="6" t="str">
        <f t="shared" si="3"/>
        <v>1487</v>
      </c>
      <c r="D1001" s="1" t="str">
        <f>IFERROR(__xludf.DUMMYFUNCTION("IF( ISBETWEEN(CODE(LEFT(A1001,1)),CODE(""0""),CODE(""9"")), B1001 &amp;A1001,)"),"")</f>
        <v/>
      </c>
      <c r="E1001" s="7">
        <f t="shared" si="1"/>
        <v>0</v>
      </c>
      <c r="F1001" s="5"/>
      <c r="G1001" s="5"/>
      <c r="H1001" s="5">
        <f>IFERROR(__xludf.DUMMYFUNCTION("SUM(FILTER(E$2:E$1088,FIND(G1001,D$2:D$1088)))"),4.2080344E7)</f>
        <v>42080344</v>
      </c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1" t="s">
        <v>554</v>
      </c>
      <c r="B1002" s="5" t="str">
        <f t="shared" si="2"/>
        <v>/ldqc/rmljszcj/jnstrbj/</v>
      </c>
      <c r="C1002" s="6" t="str">
        <f t="shared" si="3"/>
        <v>1487</v>
      </c>
      <c r="D1002" s="1" t="str">
        <f>IFERROR(__xludf.DUMMYFUNCTION("IF( ISBETWEEN(CODE(LEFT(A1002,1)),CODE(""0""),CODE(""9"")), B1002 &amp;A1002,)"),"/ldqc/rmljszcj/jnstrbj/232158 fgccmchh.wqg")</f>
        <v>/ldqc/rmljszcj/jnstrbj/232158 fgccmchh.wqg</v>
      </c>
      <c r="E1002" s="7">
        <f t="shared" si="1"/>
        <v>232158</v>
      </c>
      <c r="F1002" s="5"/>
      <c r="G1002" s="5"/>
      <c r="H1002" s="5">
        <f>IFERROR(__xludf.DUMMYFUNCTION("SUM(FILTER(E$2:E$1088,FIND(G1002,D$2:D$1088)))"),4.2080344E7)</f>
        <v>42080344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1" t="s">
        <v>555</v>
      </c>
      <c r="B1003" s="5" t="str">
        <f t="shared" si="2"/>
        <v>/ldqc/rmljszcj/jnstrbj/</v>
      </c>
      <c r="C1003" s="6" t="str">
        <f t="shared" si="3"/>
        <v>1487</v>
      </c>
      <c r="D1003" s="1" t="str">
        <f>IFERROR(__xludf.DUMMYFUNCTION("IF( ISBETWEEN(CODE(LEFT(A1003,1)),CODE(""0""),CODE(""9"")), B1003 &amp;A1003,)"),"/ldqc/rmljszcj/jnstrbj/236339 mrqgpv.gsm")</f>
        <v>/ldqc/rmljszcj/jnstrbj/236339 mrqgpv.gsm</v>
      </c>
      <c r="E1003" s="7">
        <f t="shared" si="1"/>
        <v>236339</v>
      </c>
      <c r="F1003" s="5"/>
      <c r="G1003" s="5"/>
      <c r="H1003" s="5">
        <f>IFERROR(__xludf.DUMMYFUNCTION("SUM(FILTER(E$2:E$1088,FIND(G1003,D$2:D$1088)))"),4.2080344E7)</f>
        <v>42080344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1" t="s">
        <v>556</v>
      </c>
      <c r="B1004" s="5" t="str">
        <f t="shared" si="2"/>
        <v>/ldqc/rmljszcj/jnstrbj/</v>
      </c>
      <c r="C1004" s="6" t="str">
        <f t="shared" si="3"/>
        <v>1487</v>
      </c>
      <c r="D1004" s="1" t="str">
        <f>IFERROR(__xludf.DUMMYFUNCTION("IF( ISBETWEEN(CODE(LEFT(A1004,1)),CODE(""0""),CODE(""9"")), B1004 &amp;A1004,)"),"/ldqc/rmljszcj/jnstrbj/281875 rfzrwc.sfd")</f>
        <v>/ldqc/rmljszcj/jnstrbj/281875 rfzrwc.sfd</v>
      </c>
      <c r="E1004" s="7">
        <f t="shared" si="1"/>
        <v>281875</v>
      </c>
      <c r="F1004" s="5"/>
      <c r="G1004" s="5"/>
      <c r="H1004" s="5">
        <f>IFERROR(__xludf.DUMMYFUNCTION("SUM(FILTER(E$2:E$1088,FIND(G1004,D$2:D$1088)))"),4.2080344E7)</f>
        <v>42080344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1" t="s">
        <v>18</v>
      </c>
      <c r="B1005" s="5" t="str">
        <f t="shared" si="2"/>
        <v>/ldqc/rmljszcj/</v>
      </c>
      <c r="C1005" s="6" t="str">
        <f t="shared" si="3"/>
        <v>148</v>
      </c>
      <c r="D1005" s="1" t="str">
        <f>IFERROR(__xludf.DUMMYFUNCTION("IF( ISBETWEEN(CODE(LEFT(A1005,1)),CODE(""0""),CODE(""9"")), B1005 &amp;A1005,)"),"")</f>
        <v/>
      </c>
      <c r="E1005" s="7">
        <f t="shared" si="1"/>
        <v>0</v>
      </c>
      <c r="F1005" s="5"/>
      <c r="G1005" s="5"/>
      <c r="H1005" s="5">
        <f>IFERROR(__xludf.DUMMYFUNCTION("SUM(FILTER(E$2:E$1088,FIND(G1005,D$2:D$1088)))"),4.2080344E7)</f>
        <v>42080344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1" t="s">
        <v>62</v>
      </c>
      <c r="B1006" s="5" t="str">
        <f t="shared" si="2"/>
        <v>/ldqc/rmljszcj/wqdlv/</v>
      </c>
      <c r="C1006" s="6" t="str">
        <f t="shared" si="3"/>
        <v>1485</v>
      </c>
      <c r="D1006" s="1" t="str">
        <f>IFERROR(__xludf.DUMMYFUNCTION("IF( ISBETWEEN(CODE(LEFT(A1006,1)),CODE(""0""),CODE(""9"")), B1006 &amp;A1006,)"),"")</f>
        <v/>
      </c>
      <c r="E1006" s="7">
        <f t="shared" si="1"/>
        <v>0</v>
      </c>
      <c r="F1006" s="5"/>
      <c r="G1006" s="5"/>
      <c r="H1006" s="5">
        <f>IFERROR(__xludf.DUMMYFUNCTION("SUM(FILTER(E$2:E$1088,FIND(G1006,D$2:D$1088)))"),4.2080344E7)</f>
        <v>42080344</v>
      </c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1" t="s">
        <v>8</v>
      </c>
      <c r="B1007" s="5" t="str">
        <f t="shared" si="2"/>
        <v>/ldqc/rmljszcj/wqdlv/</v>
      </c>
      <c r="C1007" s="6" t="str">
        <f t="shared" si="3"/>
        <v>1485</v>
      </c>
      <c r="D1007" s="1" t="str">
        <f>IFERROR(__xludf.DUMMYFUNCTION("IF( ISBETWEEN(CODE(LEFT(A1007,1)),CODE(""0""),CODE(""9"")), B1007 &amp;A1007,)"),"")</f>
        <v/>
      </c>
      <c r="E1007" s="7">
        <f t="shared" si="1"/>
        <v>0</v>
      </c>
      <c r="F1007" s="5"/>
      <c r="G1007" s="5"/>
      <c r="H1007" s="5">
        <f>IFERROR(__xludf.DUMMYFUNCTION("SUM(FILTER(E$2:E$1088,FIND(G1007,D$2:D$1088)))"),4.2080344E7)</f>
        <v>42080344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1" t="s">
        <v>557</v>
      </c>
      <c r="B1008" s="5" t="str">
        <f t="shared" si="2"/>
        <v>/ldqc/rmljszcj/wqdlv/</v>
      </c>
      <c r="C1008" s="6" t="str">
        <f t="shared" si="3"/>
        <v>1485</v>
      </c>
      <c r="D1008" s="1" t="str">
        <f>IFERROR(__xludf.DUMMYFUNCTION("IF( ISBETWEEN(CODE(LEFT(A1008,1)),CODE(""0""),CODE(""9"")), B1008 &amp;A1008,)"),"/ldqc/rmljszcj/wqdlv/58492 wdzw.drg")</f>
        <v>/ldqc/rmljszcj/wqdlv/58492 wdzw.drg</v>
      </c>
      <c r="E1008" s="7">
        <f t="shared" si="1"/>
        <v>58492</v>
      </c>
      <c r="F1008" s="5"/>
      <c r="G1008" s="5"/>
      <c r="H1008" s="5">
        <f>IFERROR(__xludf.DUMMYFUNCTION("SUM(FILTER(E$2:E$1088,FIND(G1008,D$2:D$1088)))"),4.2080344E7)</f>
        <v>42080344</v>
      </c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1" t="s">
        <v>558</v>
      </c>
      <c r="B1009" s="5" t="str">
        <f t="shared" si="2"/>
        <v>/ldqc/rmljszcj/wqdlv/</v>
      </c>
      <c r="C1009" s="6" t="str">
        <f t="shared" si="3"/>
        <v>1485</v>
      </c>
      <c r="D1009" s="1" t="str">
        <f>IFERROR(__xludf.DUMMYFUNCTION("IF( ISBETWEEN(CODE(LEFT(A1009,1)),CODE(""0""),CODE(""9"")), B1009 &amp;A1009,)"),"/ldqc/rmljszcj/wqdlv/213853 wqdlv.zlz")</f>
        <v>/ldqc/rmljszcj/wqdlv/213853 wqdlv.zlz</v>
      </c>
      <c r="E1009" s="7">
        <f t="shared" si="1"/>
        <v>213853</v>
      </c>
      <c r="F1009" s="5"/>
      <c r="G1009" s="5"/>
      <c r="H1009" s="5">
        <f>IFERROR(__xludf.DUMMYFUNCTION("SUM(FILTER(E$2:E$1088,FIND(G1009,D$2:D$1088)))"),4.2080344E7)</f>
        <v>42080344</v>
      </c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1" t="s">
        <v>18</v>
      </c>
      <c r="B1010" s="5" t="str">
        <f t="shared" si="2"/>
        <v>/ldqc/rmljszcj/</v>
      </c>
      <c r="C1010" s="6" t="str">
        <f t="shared" si="3"/>
        <v>148</v>
      </c>
      <c r="D1010" s="1" t="str">
        <f>IFERROR(__xludf.DUMMYFUNCTION("IF( ISBETWEEN(CODE(LEFT(A1010,1)),CODE(""0""),CODE(""9"")), B1010 &amp;A1010,)"),"")</f>
        <v/>
      </c>
      <c r="E1010" s="7">
        <f t="shared" si="1"/>
        <v>0</v>
      </c>
      <c r="F1010" s="5"/>
      <c r="G1010" s="5"/>
      <c r="H1010" s="5">
        <f>IFERROR(__xludf.DUMMYFUNCTION("SUM(FILTER(E$2:E$1088,FIND(G1010,D$2:D$1088)))"),4.2080344E7)</f>
        <v>42080344</v>
      </c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1" t="s">
        <v>18</v>
      </c>
      <c r="B1011" s="5" t="str">
        <f t="shared" si="2"/>
        <v>/ldqc/</v>
      </c>
      <c r="C1011" s="6" t="str">
        <f t="shared" si="3"/>
        <v>14</v>
      </c>
      <c r="D1011" s="1" t="str">
        <f>IFERROR(__xludf.DUMMYFUNCTION("IF( ISBETWEEN(CODE(LEFT(A1011,1)),CODE(""0""),CODE(""9"")), B1011 &amp;A1011,)"),"")</f>
        <v/>
      </c>
      <c r="E1011" s="7">
        <f t="shared" si="1"/>
        <v>0</v>
      </c>
      <c r="F1011" s="5"/>
      <c r="G1011" s="5"/>
      <c r="H1011" s="5">
        <f>IFERROR(__xludf.DUMMYFUNCTION("SUM(FILTER(E$2:E$1088,FIND(G1011,D$2:D$1088)))"),4.2080344E7)</f>
        <v>42080344</v>
      </c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1" t="s">
        <v>559</v>
      </c>
      <c r="B1012" s="5" t="str">
        <f t="shared" si="2"/>
        <v>/ldqc/tqwpmw/</v>
      </c>
      <c r="C1012" s="6" t="str">
        <f t="shared" si="3"/>
        <v>146</v>
      </c>
      <c r="D1012" s="1" t="str">
        <f>IFERROR(__xludf.DUMMYFUNCTION("IF( ISBETWEEN(CODE(LEFT(A1012,1)),CODE(""0""),CODE(""9"")), B1012 &amp;A1012,)"),"")</f>
        <v/>
      </c>
      <c r="E1012" s="7">
        <f t="shared" si="1"/>
        <v>0</v>
      </c>
      <c r="F1012" s="5"/>
      <c r="G1012" s="5"/>
      <c r="H1012" s="5">
        <f>IFERROR(__xludf.DUMMYFUNCTION("SUM(FILTER(E$2:E$1088,FIND(G1012,D$2:D$1088)))"),4.2080344E7)</f>
        <v>42080344</v>
      </c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1" t="s">
        <v>8</v>
      </c>
      <c r="B1013" s="5" t="str">
        <f t="shared" si="2"/>
        <v>/ldqc/tqwpmw/</v>
      </c>
      <c r="C1013" s="6" t="str">
        <f t="shared" si="3"/>
        <v>146</v>
      </c>
      <c r="D1013" s="1" t="str">
        <f>IFERROR(__xludf.DUMMYFUNCTION("IF( ISBETWEEN(CODE(LEFT(A1013,1)),CODE(""0""),CODE(""9"")), B1013 &amp;A1013,)"),"")</f>
        <v/>
      </c>
      <c r="E1013" s="7">
        <f t="shared" si="1"/>
        <v>0</v>
      </c>
      <c r="F1013" s="5"/>
      <c r="G1013" s="5"/>
      <c r="H1013" s="5">
        <f>IFERROR(__xludf.DUMMYFUNCTION("SUM(FILTER(E$2:E$1088,FIND(G1013,D$2:D$1088)))"),4.2080344E7)</f>
        <v>42080344</v>
      </c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1" t="s">
        <v>560</v>
      </c>
      <c r="B1014" s="5" t="str">
        <f t="shared" si="2"/>
        <v>/ldqc/tqwpmw/</v>
      </c>
      <c r="C1014" s="6" t="str">
        <f t="shared" si="3"/>
        <v>146</v>
      </c>
      <c r="D1014" s="1" t="str">
        <f>IFERROR(__xludf.DUMMYFUNCTION("IF( ISBETWEEN(CODE(LEFT(A1014,1)),CODE(""0""),CODE(""9"")), B1014 &amp;A1014,)"),"/ldqc/tqwpmw/92747 pzqgf.cjd")</f>
        <v>/ldqc/tqwpmw/92747 pzqgf.cjd</v>
      </c>
      <c r="E1014" s="7">
        <f t="shared" si="1"/>
        <v>92747</v>
      </c>
      <c r="F1014" s="5"/>
      <c r="G1014" s="5"/>
      <c r="H1014" s="5">
        <f>IFERROR(__xludf.DUMMYFUNCTION("SUM(FILTER(E$2:E$1088,FIND(G1014,D$2:D$1088)))"),4.2080344E7)</f>
        <v>42080344</v>
      </c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1" t="s">
        <v>18</v>
      </c>
      <c r="B1015" s="5" t="str">
        <f t="shared" si="2"/>
        <v>/ldqc/</v>
      </c>
      <c r="C1015" s="6" t="str">
        <f t="shared" si="3"/>
        <v>14</v>
      </c>
      <c r="D1015" s="1" t="str">
        <f>IFERROR(__xludf.DUMMYFUNCTION("IF( ISBETWEEN(CODE(LEFT(A1015,1)),CODE(""0""),CODE(""9"")), B1015 &amp;A1015,)"),"")</f>
        <v/>
      </c>
      <c r="E1015" s="7">
        <f t="shared" si="1"/>
        <v>0</v>
      </c>
      <c r="F1015" s="5"/>
      <c r="G1015" s="5"/>
      <c r="H1015" s="5">
        <f>IFERROR(__xludf.DUMMYFUNCTION("SUM(FILTER(E$2:E$1088,FIND(G1015,D$2:D$1088)))"),4.2080344E7)</f>
        <v>42080344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1" t="s">
        <v>561</v>
      </c>
      <c r="B1016" s="5" t="str">
        <f t="shared" si="2"/>
        <v>/ldqc/vhdgcsw/</v>
      </c>
      <c r="C1016" s="6" t="str">
        <f t="shared" si="3"/>
        <v>147</v>
      </c>
      <c r="D1016" s="1" t="str">
        <f>IFERROR(__xludf.DUMMYFUNCTION("IF( ISBETWEEN(CODE(LEFT(A1016,1)),CODE(""0""),CODE(""9"")), B1016 &amp;A1016,)"),"")</f>
        <v/>
      </c>
      <c r="E1016" s="7">
        <f t="shared" si="1"/>
        <v>0</v>
      </c>
      <c r="F1016" s="5"/>
      <c r="G1016" s="5"/>
      <c r="H1016" s="5">
        <f>IFERROR(__xludf.DUMMYFUNCTION("SUM(FILTER(E$2:E$1088,FIND(G1016,D$2:D$1088)))"),4.2080344E7)</f>
        <v>42080344</v>
      </c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1" t="s">
        <v>8</v>
      </c>
      <c r="B1017" s="5" t="str">
        <f t="shared" si="2"/>
        <v>/ldqc/vhdgcsw/</v>
      </c>
      <c r="C1017" s="6" t="str">
        <f t="shared" si="3"/>
        <v>147</v>
      </c>
      <c r="D1017" s="1" t="str">
        <f>IFERROR(__xludf.DUMMYFUNCTION("IF( ISBETWEEN(CODE(LEFT(A1017,1)),CODE(""0""),CODE(""9"")), B1017 &amp;A1017,)"),"")</f>
        <v/>
      </c>
      <c r="E1017" s="7">
        <f t="shared" si="1"/>
        <v>0</v>
      </c>
      <c r="F1017" s="5"/>
      <c r="G1017" s="5"/>
      <c r="H1017" s="5">
        <f>IFERROR(__xludf.DUMMYFUNCTION("SUM(FILTER(E$2:E$1088,FIND(G1017,D$2:D$1088)))"),4.2080344E7)</f>
        <v>42080344</v>
      </c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1" t="s">
        <v>562</v>
      </c>
      <c r="B1018" s="5" t="str">
        <f t="shared" si="2"/>
        <v>/ldqc/vhdgcsw/</v>
      </c>
      <c r="C1018" s="6" t="str">
        <f t="shared" si="3"/>
        <v>147</v>
      </c>
      <c r="D1018" s="1" t="str">
        <f>IFERROR(__xludf.DUMMYFUNCTION("IF( ISBETWEEN(CODE(LEFT(A1018,1)),CODE(""0""),CODE(""9"")), B1018 &amp;A1018,)"),"/ldqc/vhdgcsw/125104 crfw.sfv")</f>
        <v>/ldqc/vhdgcsw/125104 crfw.sfv</v>
      </c>
      <c r="E1018" s="7">
        <f t="shared" si="1"/>
        <v>125104</v>
      </c>
      <c r="F1018" s="5"/>
      <c r="G1018" s="5"/>
      <c r="H1018" s="5">
        <f>IFERROR(__xludf.DUMMYFUNCTION("SUM(FILTER(E$2:E$1088,FIND(G1018,D$2:D$1088)))"),4.2080344E7)</f>
        <v>42080344</v>
      </c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1" t="s">
        <v>563</v>
      </c>
      <c r="B1019" s="5" t="str">
        <f t="shared" si="2"/>
        <v>/ldqc/vhdgcsw/</v>
      </c>
      <c r="C1019" s="6" t="str">
        <f t="shared" si="3"/>
        <v>147</v>
      </c>
      <c r="D1019" s="1" t="str">
        <f>IFERROR(__xludf.DUMMYFUNCTION("IF( ISBETWEEN(CODE(LEFT(A1019,1)),CODE(""0""),CODE(""9"")), B1019 &amp;A1019,)"),"")</f>
        <v/>
      </c>
      <c r="E1019" s="7">
        <f t="shared" si="1"/>
        <v>0</v>
      </c>
      <c r="F1019" s="5"/>
      <c r="G1019" s="5"/>
      <c r="H1019" s="5">
        <f>IFERROR(__xludf.DUMMYFUNCTION("SUM(FILTER(E$2:E$1088,FIND(G1019,D$2:D$1088)))"),4.2080344E7)</f>
        <v>42080344</v>
      </c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1" t="s">
        <v>564</v>
      </c>
      <c r="B1020" s="5" t="str">
        <f t="shared" si="2"/>
        <v>/ldqc/vhdgcsw/</v>
      </c>
      <c r="C1020" s="6" t="str">
        <f t="shared" si="3"/>
        <v>147</v>
      </c>
      <c r="D1020" s="1" t="str">
        <f>IFERROR(__xludf.DUMMYFUNCTION("IF( ISBETWEEN(CODE(LEFT(A1020,1)),CODE(""0""),CODE(""9"")), B1020 &amp;A1020,)"),"/ldqc/vhdgcsw/139949 mrqgpv.gsm")</f>
        <v>/ldqc/vhdgcsw/139949 mrqgpv.gsm</v>
      </c>
      <c r="E1020" s="7">
        <f t="shared" si="1"/>
        <v>139949</v>
      </c>
      <c r="F1020" s="5"/>
      <c r="G1020" s="5"/>
      <c r="H1020" s="5">
        <f>IFERROR(__xludf.DUMMYFUNCTION("SUM(FILTER(E$2:E$1088,FIND(G1020,D$2:D$1088)))"),4.2080344E7)</f>
        <v>42080344</v>
      </c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1" t="s">
        <v>280</v>
      </c>
      <c r="B1021" s="5" t="str">
        <f t="shared" si="2"/>
        <v>/ldqc/vhdgcsw/</v>
      </c>
      <c r="C1021" s="6" t="str">
        <f t="shared" si="3"/>
        <v>147</v>
      </c>
      <c r="D1021" s="1" t="str">
        <f>IFERROR(__xludf.DUMMYFUNCTION("IF( ISBETWEEN(CODE(LEFT(A1021,1)),CODE(""0""),CODE(""9"")), B1021 &amp;A1021,)"),"")</f>
        <v/>
      </c>
      <c r="E1021" s="7">
        <f t="shared" si="1"/>
        <v>0</v>
      </c>
      <c r="F1021" s="5"/>
      <c r="G1021" s="5"/>
      <c r="H1021" s="5">
        <f>IFERROR(__xludf.DUMMYFUNCTION("SUM(FILTER(E$2:E$1088,FIND(G1021,D$2:D$1088)))"),4.2080344E7)</f>
        <v>42080344</v>
      </c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1" t="s">
        <v>565</v>
      </c>
      <c r="B1022" s="5" t="str">
        <f t="shared" si="2"/>
        <v>/ldqc/vhdgcsw/</v>
      </c>
      <c r="C1022" s="6" t="str">
        <f t="shared" si="3"/>
        <v>147</v>
      </c>
      <c r="D1022" s="1" t="str">
        <f>IFERROR(__xludf.DUMMYFUNCTION("IF( ISBETWEEN(CODE(LEFT(A1022,1)),CODE(""0""),CODE(""9"")), B1022 &amp;A1022,)"),"")</f>
        <v/>
      </c>
      <c r="E1022" s="7">
        <f t="shared" si="1"/>
        <v>0</v>
      </c>
      <c r="F1022" s="5"/>
      <c r="G1022" s="5"/>
      <c r="H1022" s="5">
        <f>IFERROR(__xludf.DUMMYFUNCTION("SUM(FILTER(E$2:E$1088,FIND(G1022,D$2:D$1088)))"),4.2080344E7)</f>
        <v>42080344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1" t="s">
        <v>566</v>
      </c>
      <c r="B1023" s="5" t="str">
        <f t="shared" si="2"/>
        <v>/ldqc/vhdgcsw/</v>
      </c>
      <c r="C1023" s="6" t="str">
        <f t="shared" si="3"/>
        <v>147</v>
      </c>
      <c r="D1023" s="1" t="str">
        <f>IFERROR(__xludf.DUMMYFUNCTION("IF( ISBETWEEN(CODE(LEFT(A1023,1)),CODE(""0""),CODE(""9"")), B1023 &amp;A1023,)"),"/ldqc/vhdgcsw/97174 zmflq.vpn")</f>
        <v>/ldqc/vhdgcsw/97174 zmflq.vpn</v>
      </c>
      <c r="E1023" s="7">
        <f t="shared" si="1"/>
        <v>97174</v>
      </c>
      <c r="F1023" s="5"/>
      <c r="G1023" s="5"/>
      <c r="H1023" s="5">
        <f>IFERROR(__xludf.DUMMYFUNCTION("SUM(FILTER(E$2:E$1088,FIND(G1023,D$2:D$1088)))"),4.2080344E7)</f>
        <v>42080344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1" t="s">
        <v>567</v>
      </c>
      <c r="B1024" s="5" t="str">
        <f t="shared" si="2"/>
        <v>/ldqc/vhdgcsw/flhbhzlt/</v>
      </c>
      <c r="C1024" s="6" t="str">
        <f t="shared" si="3"/>
        <v>1478</v>
      </c>
      <c r="D1024" s="1" t="str">
        <f>IFERROR(__xludf.DUMMYFUNCTION("IF( ISBETWEEN(CODE(LEFT(A1024,1)),CODE(""0""),CODE(""9"")), B1024 &amp;A1024,)"),"")</f>
        <v/>
      </c>
      <c r="E1024" s="7">
        <f t="shared" si="1"/>
        <v>0</v>
      </c>
      <c r="F1024" s="5"/>
      <c r="G1024" s="5"/>
      <c r="H1024" s="5">
        <f>IFERROR(__xludf.DUMMYFUNCTION("SUM(FILTER(E$2:E$1088,FIND(G1024,D$2:D$1088)))"),4.2080344E7)</f>
        <v>42080344</v>
      </c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1" t="s">
        <v>8</v>
      </c>
      <c r="B1025" s="5" t="str">
        <f t="shared" si="2"/>
        <v>/ldqc/vhdgcsw/flhbhzlt/</v>
      </c>
      <c r="C1025" s="6" t="str">
        <f t="shared" si="3"/>
        <v>1478</v>
      </c>
      <c r="D1025" s="1" t="str">
        <f>IFERROR(__xludf.DUMMYFUNCTION("IF( ISBETWEEN(CODE(LEFT(A1025,1)),CODE(""0""),CODE(""9"")), B1025 &amp;A1025,)"),"")</f>
        <v/>
      </c>
      <c r="E1025" s="7">
        <f t="shared" si="1"/>
        <v>0</v>
      </c>
      <c r="F1025" s="5"/>
      <c r="G1025" s="5"/>
      <c r="H1025" s="5">
        <f>IFERROR(__xludf.DUMMYFUNCTION("SUM(FILTER(E$2:E$1088,FIND(G1025,D$2:D$1088)))"),4.2080344E7)</f>
        <v>42080344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1" t="s">
        <v>568</v>
      </c>
      <c r="B1026" s="5" t="str">
        <f t="shared" si="2"/>
        <v>/ldqc/vhdgcsw/flhbhzlt/</v>
      </c>
      <c r="C1026" s="6" t="str">
        <f t="shared" si="3"/>
        <v>1478</v>
      </c>
      <c r="D1026" s="1" t="str">
        <f>IFERROR(__xludf.DUMMYFUNCTION("IF( ISBETWEEN(CODE(LEFT(A1026,1)),CODE(""0""),CODE(""9"")), B1026 &amp;A1026,)"),"/ldqc/vhdgcsw/flhbhzlt/282258 mrzcdzd.gjt")</f>
        <v>/ldqc/vhdgcsw/flhbhzlt/282258 mrzcdzd.gjt</v>
      </c>
      <c r="E1026" s="7">
        <f t="shared" si="1"/>
        <v>282258</v>
      </c>
      <c r="F1026" s="5"/>
      <c r="G1026" s="5"/>
      <c r="H1026" s="5">
        <f>IFERROR(__xludf.DUMMYFUNCTION("SUM(FILTER(E$2:E$1088,FIND(G1026,D$2:D$1088)))"),4.2080344E7)</f>
        <v>42080344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1" t="s">
        <v>18</v>
      </c>
      <c r="B1027" s="5" t="str">
        <f t="shared" si="2"/>
        <v>/ldqc/vhdgcsw/</v>
      </c>
      <c r="C1027" s="6" t="str">
        <f t="shared" si="3"/>
        <v>147</v>
      </c>
      <c r="D1027" s="1" t="str">
        <f>IFERROR(__xludf.DUMMYFUNCTION("IF( ISBETWEEN(CODE(LEFT(A1027,1)),CODE(""0""),CODE(""9"")), B1027 &amp;A1027,)"),"")</f>
        <v/>
      </c>
      <c r="E1027" s="7">
        <f t="shared" si="1"/>
        <v>0</v>
      </c>
      <c r="F1027" s="5"/>
      <c r="G1027" s="5"/>
      <c r="H1027" s="5">
        <f>IFERROR(__xludf.DUMMYFUNCTION("SUM(FILTER(E$2:E$1088,FIND(G1027,D$2:D$1088)))"),4.2080344E7)</f>
        <v>42080344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1" t="s">
        <v>314</v>
      </c>
      <c r="B1028" s="5" t="str">
        <f t="shared" si="2"/>
        <v>/ldqc/vhdgcsw/rfzrwc/</v>
      </c>
      <c r="C1028" s="6" t="str">
        <f t="shared" si="3"/>
        <v>1476</v>
      </c>
      <c r="D1028" s="1" t="str">
        <f>IFERROR(__xludf.DUMMYFUNCTION("IF( ISBETWEEN(CODE(LEFT(A1028,1)),CODE(""0""),CODE(""9"")), B1028 &amp;A1028,)"),"")</f>
        <v/>
      </c>
      <c r="E1028" s="7">
        <f t="shared" si="1"/>
        <v>0</v>
      </c>
      <c r="F1028" s="5"/>
      <c r="G1028" s="5"/>
      <c r="H1028" s="5">
        <f>IFERROR(__xludf.DUMMYFUNCTION("SUM(FILTER(E$2:E$1088,FIND(G1028,D$2:D$1088)))"),4.2080344E7)</f>
        <v>42080344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1" t="s">
        <v>8</v>
      </c>
      <c r="B1029" s="5" t="str">
        <f t="shared" si="2"/>
        <v>/ldqc/vhdgcsw/rfzrwc/</v>
      </c>
      <c r="C1029" s="6" t="str">
        <f t="shared" si="3"/>
        <v>1476</v>
      </c>
      <c r="D1029" s="1" t="str">
        <f>IFERROR(__xludf.DUMMYFUNCTION("IF( ISBETWEEN(CODE(LEFT(A1029,1)),CODE(""0""),CODE(""9"")), B1029 &amp;A1029,)"),"")</f>
        <v/>
      </c>
      <c r="E1029" s="7">
        <f t="shared" si="1"/>
        <v>0</v>
      </c>
      <c r="F1029" s="5"/>
      <c r="G1029" s="5"/>
      <c r="H1029" s="5">
        <f>IFERROR(__xludf.DUMMYFUNCTION("SUM(FILTER(E$2:E$1088,FIND(G1029,D$2:D$1088)))"),4.2080344E7)</f>
        <v>42080344</v>
      </c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1" t="s">
        <v>12</v>
      </c>
      <c r="B1030" s="5" t="str">
        <f t="shared" si="2"/>
        <v>/ldqc/vhdgcsw/rfzrwc/</v>
      </c>
      <c r="C1030" s="6" t="str">
        <f t="shared" si="3"/>
        <v>1476</v>
      </c>
      <c r="D1030" s="1" t="str">
        <f>IFERROR(__xludf.DUMMYFUNCTION("IF( ISBETWEEN(CODE(LEFT(A1030,1)),CODE(""0""),CODE(""9"")), B1030 &amp;A1030,)"),"")</f>
        <v/>
      </c>
      <c r="E1030" s="7">
        <f t="shared" si="1"/>
        <v>0</v>
      </c>
      <c r="F1030" s="5"/>
      <c r="G1030" s="5"/>
      <c r="H1030" s="5">
        <f>IFERROR(__xludf.DUMMYFUNCTION("SUM(FILTER(E$2:E$1088,FIND(G1030,D$2:D$1088)))"),4.2080344E7)</f>
        <v>42080344</v>
      </c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1" t="s">
        <v>30</v>
      </c>
      <c r="B1031" s="5" t="str">
        <f t="shared" si="2"/>
        <v>/ldqc/vhdgcsw/rfzrwc/lcgv/</v>
      </c>
      <c r="C1031" s="6" t="str">
        <f t="shared" si="3"/>
        <v>14764</v>
      </c>
      <c r="D1031" s="1" t="str">
        <f>IFERROR(__xludf.DUMMYFUNCTION("IF( ISBETWEEN(CODE(LEFT(A1031,1)),CODE(""0""),CODE(""9"")), B1031 &amp;A1031,)"),"")</f>
        <v/>
      </c>
      <c r="E1031" s="7">
        <f t="shared" si="1"/>
        <v>0</v>
      </c>
      <c r="F1031" s="5"/>
      <c r="G1031" s="5"/>
      <c r="H1031" s="5">
        <f>IFERROR(__xludf.DUMMYFUNCTION("SUM(FILTER(E$2:E$1088,FIND(G1031,D$2:D$1088)))"),4.2080344E7)</f>
        <v>42080344</v>
      </c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1" t="s">
        <v>8</v>
      </c>
      <c r="B1032" s="5" t="str">
        <f t="shared" si="2"/>
        <v>/ldqc/vhdgcsw/rfzrwc/lcgv/</v>
      </c>
      <c r="C1032" s="6" t="str">
        <f t="shared" si="3"/>
        <v>14764</v>
      </c>
      <c r="D1032" s="1" t="str">
        <f>IFERROR(__xludf.DUMMYFUNCTION("IF( ISBETWEEN(CODE(LEFT(A1032,1)),CODE(""0""),CODE(""9"")), B1032 &amp;A1032,)"),"")</f>
        <v/>
      </c>
      <c r="E1032" s="7">
        <f t="shared" si="1"/>
        <v>0</v>
      </c>
      <c r="F1032" s="5"/>
      <c r="G1032" s="5"/>
      <c r="H1032" s="5">
        <f>IFERROR(__xludf.DUMMYFUNCTION("SUM(FILTER(E$2:E$1088,FIND(G1032,D$2:D$1088)))"),4.2080344E7)</f>
        <v>42080344</v>
      </c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1" t="s">
        <v>569</v>
      </c>
      <c r="B1033" s="5" t="str">
        <f t="shared" si="2"/>
        <v>/ldqc/vhdgcsw/rfzrwc/lcgv/</v>
      </c>
      <c r="C1033" s="6" t="str">
        <f t="shared" si="3"/>
        <v>14764</v>
      </c>
      <c r="D1033" s="1" t="str">
        <f>IFERROR(__xludf.DUMMYFUNCTION("IF( ISBETWEEN(CODE(LEFT(A1033,1)),CODE(""0""),CODE(""9"")), B1033 &amp;A1033,)"),"")</f>
        <v/>
      </c>
      <c r="E1033" s="7">
        <f t="shared" si="1"/>
        <v>0</v>
      </c>
      <c r="F1033" s="5"/>
      <c r="G1033" s="5"/>
      <c r="H1033" s="5">
        <f>IFERROR(__xludf.DUMMYFUNCTION("SUM(FILTER(E$2:E$1088,FIND(G1033,D$2:D$1088)))"),4.2080344E7)</f>
        <v>42080344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1" t="s">
        <v>570</v>
      </c>
      <c r="B1034" s="5" t="str">
        <f t="shared" si="2"/>
        <v>/ldqc/vhdgcsw/rfzrwc/lcgv/</v>
      </c>
      <c r="C1034" s="6" t="str">
        <f t="shared" si="3"/>
        <v>14764</v>
      </c>
      <c r="D1034" s="1" t="str">
        <f>IFERROR(__xludf.DUMMYFUNCTION("IF( ISBETWEEN(CODE(LEFT(A1034,1)),CODE(""0""),CODE(""9"")), B1034 &amp;A1034,)"),"")</f>
        <v/>
      </c>
      <c r="E1034" s="7">
        <f t="shared" si="1"/>
        <v>0</v>
      </c>
      <c r="F1034" s="5"/>
      <c r="G1034" s="5"/>
      <c r="H1034" s="5">
        <f>IFERROR(__xludf.DUMMYFUNCTION("SUM(FILTER(E$2:E$1088,FIND(G1034,D$2:D$1088)))"),4.2080344E7)</f>
        <v>42080344</v>
      </c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1" t="s">
        <v>571</v>
      </c>
      <c r="B1035" s="5" t="str">
        <f t="shared" si="2"/>
        <v>/ldqc/vhdgcsw/rfzrwc/lcgv/</v>
      </c>
      <c r="C1035" s="6" t="str">
        <f t="shared" si="3"/>
        <v>14764</v>
      </c>
      <c r="D1035" s="1" t="str">
        <f>IFERROR(__xludf.DUMMYFUNCTION("IF( ISBETWEEN(CODE(LEFT(A1035,1)),CODE(""0""),CODE(""9"")), B1035 &amp;A1035,)"),"/ldqc/vhdgcsw/rfzrwc/lcgv/178245 lcgv")</f>
        <v>/ldqc/vhdgcsw/rfzrwc/lcgv/178245 lcgv</v>
      </c>
      <c r="E1035" s="7">
        <f t="shared" si="1"/>
        <v>178245</v>
      </c>
      <c r="F1035" s="5"/>
      <c r="G1035" s="5"/>
      <c r="H1035" s="5">
        <f>IFERROR(__xludf.DUMMYFUNCTION("SUM(FILTER(E$2:E$1088,FIND(G1035,D$2:D$1088)))"),4.2080344E7)</f>
        <v>42080344</v>
      </c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1" t="s">
        <v>572</v>
      </c>
      <c r="B1036" s="5" t="str">
        <f t="shared" si="2"/>
        <v>/ldqc/vhdgcsw/rfzrwc/lcgv/</v>
      </c>
      <c r="C1036" s="6" t="str">
        <f t="shared" si="3"/>
        <v>14764</v>
      </c>
      <c r="D1036" s="1" t="str">
        <f>IFERROR(__xludf.DUMMYFUNCTION("IF( ISBETWEEN(CODE(LEFT(A1036,1)),CODE(""0""),CODE(""9"")), B1036 &amp;A1036,)"),"/ldqc/vhdgcsw/rfzrwc/lcgv/106863 nmbfwc.fgr")</f>
        <v>/ldqc/vhdgcsw/rfzrwc/lcgv/106863 nmbfwc.fgr</v>
      </c>
      <c r="E1036" s="7">
        <f t="shared" si="1"/>
        <v>106863</v>
      </c>
      <c r="F1036" s="5"/>
      <c r="G1036" s="5"/>
      <c r="H1036" s="5">
        <f>IFERROR(__xludf.DUMMYFUNCTION("SUM(FILTER(E$2:E$1088,FIND(G1036,D$2:D$1088)))"),4.2080344E7)</f>
        <v>42080344</v>
      </c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1" t="s">
        <v>573</v>
      </c>
      <c r="B1037" s="5" t="str">
        <f t="shared" si="2"/>
        <v>/ldqc/vhdgcsw/rfzrwc/lcgv/dlpng/</v>
      </c>
      <c r="C1037" s="6" t="str">
        <f t="shared" si="3"/>
        <v>147645</v>
      </c>
      <c r="D1037" s="1" t="str">
        <f>IFERROR(__xludf.DUMMYFUNCTION("IF( ISBETWEEN(CODE(LEFT(A1037,1)),CODE(""0""),CODE(""9"")), B1037 &amp;A1037,)"),"")</f>
        <v/>
      </c>
      <c r="E1037" s="7">
        <f t="shared" si="1"/>
        <v>0</v>
      </c>
      <c r="F1037" s="5"/>
      <c r="G1037" s="5"/>
      <c r="H1037" s="5">
        <f>IFERROR(__xludf.DUMMYFUNCTION("SUM(FILTER(E$2:E$1088,FIND(G1037,D$2:D$1088)))"),4.2080344E7)</f>
        <v>42080344</v>
      </c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1" t="s">
        <v>8</v>
      </c>
      <c r="B1038" s="5" t="str">
        <f t="shared" si="2"/>
        <v>/ldqc/vhdgcsw/rfzrwc/lcgv/dlpng/</v>
      </c>
      <c r="C1038" s="6" t="str">
        <f t="shared" si="3"/>
        <v>147645</v>
      </c>
      <c r="D1038" s="1" t="str">
        <f>IFERROR(__xludf.DUMMYFUNCTION("IF( ISBETWEEN(CODE(LEFT(A1038,1)),CODE(""0""),CODE(""9"")), B1038 &amp;A1038,)"),"")</f>
        <v/>
      </c>
      <c r="E1038" s="7">
        <f t="shared" si="1"/>
        <v>0</v>
      </c>
      <c r="F1038" s="5"/>
      <c r="G1038" s="5"/>
      <c r="H1038" s="5">
        <f>IFERROR(__xludf.DUMMYFUNCTION("SUM(FILTER(E$2:E$1088,FIND(G1038,D$2:D$1088)))"),4.2080344E7)</f>
        <v>42080344</v>
      </c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1" t="s">
        <v>574</v>
      </c>
      <c r="B1039" s="5" t="str">
        <f t="shared" si="2"/>
        <v>/ldqc/vhdgcsw/rfzrwc/lcgv/dlpng/</v>
      </c>
      <c r="C1039" s="6" t="str">
        <f t="shared" si="3"/>
        <v>147645</v>
      </c>
      <c r="D1039" s="1" t="str">
        <f>IFERROR(__xludf.DUMMYFUNCTION("IF( ISBETWEEN(CODE(LEFT(A1039,1)),CODE(""0""),CODE(""9"")), B1039 &amp;A1039,)"),"/ldqc/vhdgcsw/rfzrwc/lcgv/dlpng/195950 rfzrwc")</f>
        <v>/ldqc/vhdgcsw/rfzrwc/lcgv/dlpng/195950 rfzrwc</v>
      </c>
      <c r="E1039" s="7">
        <f t="shared" si="1"/>
        <v>195950</v>
      </c>
      <c r="F1039" s="5"/>
      <c r="G1039" s="5"/>
      <c r="H1039" s="5">
        <f>IFERROR(__xludf.DUMMYFUNCTION("SUM(FILTER(E$2:E$1088,FIND(G1039,D$2:D$1088)))"),4.2080344E7)</f>
        <v>42080344</v>
      </c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1" t="s">
        <v>18</v>
      </c>
      <c r="B1040" s="5" t="str">
        <f t="shared" si="2"/>
        <v>/ldqc/vhdgcsw/rfzrwc/lcgv/</v>
      </c>
      <c r="C1040" s="6" t="str">
        <f t="shared" si="3"/>
        <v>14764</v>
      </c>
      <c r="D1040" s="1" t="str">
        <f>IFERROR(__xludf.DUMMYFUNCTION("IF( ISBETWEEN(CODE(LEFT(A1040,1)),CODE(""0""),CODE(""9"")), B1040 &amp;A1040,)"),"")</f>
        <v/>
      </c>
      <c r="E1040" s="7">
        <f t="shared" si="1"/>
        <v>0</v>
      </c>
      <c r="F1040" s="5"/>
      <c r="G1040" s="5"/>
      <c r="H1040" s="5">
        <f>IFERROR(__xludf.DUMMYFUNCTION("SUM(FILTER(E$2:E$1088,FIND(G1040,D$2:D$1088)))"),4.2080344E7)</f>
        <v>42080344</v>
      </c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1" t="s">
        <v>575</v>
      </c>
      <c r="B1041" s="5" t="str">
        <f t="shared" si="2"/>
        <v>/ldqc/vhdgcsw/rfzrwc/lcgv/glqrj/</v>
      </c>
      <c r="C1041" s="6" t="str">
        <f t="shared" si="3"/>
        <v>147645</v>
      </c>
      <c r="D1041" s="1" t="str">
        <f>IFERROR(__xludf.DUMMYFUNCTION("IF( ISBETWEEN(CODE(LEFT(A1041,1)),CODE(""0""),CODE(""9"")), B1041 &amp;A1041,)"),"")</f>
        <v/>
      </c>
      <c r="E1041" s="7">
        <f t="shared" si="1"/>
        <v>0</v>
      </c>
      <c r="F1041" s="5"/>
      <c r="G1041" s="5"/>
      <c r="H1041" s="5">
        <f>IFERROR(__xludf.DUMMYFUNCTION("SUM(FILTER(E$2:E$1088,FIND(G1041,D$2:D$1088)))"),4.2080344E7)</f>
        <v>42080344</v>
      </c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1" t="s">
        <v>8</v>
      </c>
      <c r="B1042" s="5" t="str">
        <f t="shared" si="2"/>
        <v>/ldqc/vhdgcsw/rfzrwc/lcgv/glqrj/</v>
      </c>
      <c r="C1042" s="6" t="str">
        <f t="shared" si="3"/>
        <v>147645</v>
      </c>
      <c r="D1042" s="1" t="str">
        <f>IFERROR(__xludf.DUMMYFUNCTION("IF( ISBETWEEN(CODE(LEFT(A1042,1)),CODE(""0""),CODE(""9"")), B1042 &amp;A1042,)"),"")</f>
        <v/>
      </c>
      <c r="E1042" s="7">
        <f t="shared" si="1"/>
        <v>0</v>
      </c>
      <c r="F1042" s="5"/>
      <c r="G1042" s="5"/>
      <c r="H1042" s="5">
        <f>IFERROR(__xludf.DUMMYFUNCTION("SUM(FILTER(E$2:E$1088,FIND(G1042,D$2:D$1088)))"),4.2080344E7)</f>
        <v>42080344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1" t="s">
        <v>576</v>
      </c>
      <c r="B1043" s="5" t="str">
        <f t="shared" si="2"/>
        <v>/ldqc/vhdgcsw/rfzrwc/lcgv/glqrj/</v>
      </c>
      <c r="C1043" s="6" t="str">
        <f t="shared" si="3"/>
        <v>147645</v>
      </c>
      <c r="D1043" s="1" t="str">
        <f>IFERROR(__xludf.DUMMYFUNCTION("IF( ISBETWEEN(CODE(LEFT(A1043,1)),CODE(""0""),CODE(""9"")), B1043 &amp;A1043,)"),"/ldqc/vhdgcsw/rfzrwc/lcgv/glqrj/248909 pzqgf.cjd")</f>
        <v>/ldqc/vhdgcsw/rfzrwc/lcgv/glqrj/248909 pzqgf.cjd</v>
      </c>
      <c r="E1043" s="7">
        <f t="shared" si="1"/>
        <v>248909</v>
      </c>
      <c r="F1043" s="5"/>
      <c r="G1043" s="5"/>
      <c r="H1043" s="5">
        <f>IFERROR(__xludf.DUMMYFUNCTION("SUM(FILTER(E$2:E$1088,FIND(G1043,D$2:D$1088)))"),4.2080344E7)</f>
        <v>42080344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1" t="s">
        <v>577</v>
      </c>
      <c r="B1044" s="5" t="str">
        <f t="shared" si="2"/>
        <v>/ldqc/vhdgcsw/rfzrwc/lcgv/glqrj/</v>
      </c>
      <c r="C1044" s="6" t="str">
        <f t="shared" si="3"/>
        <v>147645</v>
      </c>
      <c r="D1044" s="1" t="str">
        <f>IFERROR(__xludf.DUMMYFUNCTION("IF( ISBETWEEN(CODE(LEFT(A1044,1)),CODE(""0""),CODE(""9"")), B1044 &amp;A1044,)"),"/ldqc/vhdgcsw/rfzrwc/lcgv/glqrj/34214 vpsgcl.gfh")</f>
        <v>/ldqc/vhdgcsw/rfzrwc/lcgv/glqrj/34214 vpsgcl.gfh</v>
      </c>
      <c r="E1044" s="7">
        <f t="shared" si="1"/>
        <v>34214</v>
      </c>
      <c r="F1044" s="5"/>
      <c r="G1044" s="5"/>
      <c r="H1044" s="5">
        <f>IFERROR(__xludf.DUMMYFUNCTION("SUM(FILTER(E$2:E$1088,FIND(G1044,D$2:D$1088)))"),4.2080344E7)</f>
        <v>42080344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1" t="s">
        <v>18</v>
      </c>
      <c r="B1045" s="5" t="str">
        <f t="shared" si="2"/>
        <v>/ldqc/vhdgcsw/rfzrwc/lcgv/</v>
      </c>
      <c r="C1045" s="6" t="str">
        <f t="shared" si="3"/>
        <v>14764</v>
      </c>
      <c r="D1045" s="1" t="str">
        <f>IFERROR(__xludf.DUMMYFUNCTION("IF( ISBETWEEN(CODE(LEFT(A1045,1)),CODE(""0""),CODE(""9"")), B1045 &amp;A1045,)"),"")</f>
        <v/>
      </c>
      <c r="E1045" s="7">
        <f t="shared" si="1"/>
        <v>0</v>
      </c>
      <c r="F1045" s="5"/>
      <c r="G1045" s="5"/>
      <c r="H1045" s="5">
        <f>IFERROR(__xludf.DUMMYFUNCTION("SUM(FILTER(E$2:E$1088,FIND(G1045,D$2:D$1088)))"),4.2080344E7)</f>
        <v>42080344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1" t="s">
        <v>18</v>
      </c>
      <c r="B1046" s="5" t="str">
        <f t="shared" si="2"/>
        <v>/ldqc/vhdgcsw/rfzrwc/</v>
      </c>
      <c r="C1046" s="6" t="str">
        <f t="shared" si="3"/>
        <v>1476</v>
      </c>
      <c r="D1046" s="1" t="str">
        <f>IFERROR(__xludf.DUMMYFUNCTION("IF( ISBETWEEN(CODE(LEFT(A1046,1)),CODE(""0""),CODE(""9"")), B1046 &amp;A1046,)"),"")</f>
        <v/>
      </c>
      <c r="E1046" s="7">
        <f t="shared" si="1"/>
        <v>0</v>
      </c>
      <c r="F1046" s="5"/>
      <c r="G1046" s="5"/>
      <c r="H1046" s="5">
        <f>IFERROR(__xludf.DUMMYFUNCTION("SUM(FILTER(E$2:E$1088,FIND(G1046,D$2:D$1088)))"),4.2080344E7)</f>
        <v>42080344</v>
      </c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1" t="s">
        <v>18</v>
      </c>
      <c r="B1047" s="5" t="str">
        <f t="shared" si="2"/>
        <v>/ldqc/vhdgcsw/</v>
      </c>
      <c r="C1047" s="6" t="str">
        <f t="shared" si="3"/>
        <v>147</v>
      </c>
      <c r="D1047" s="1" t="str">
        <f>IFERROR(__xludf.DUMMYFUNCTION("IF( ISBETWEEN(CODE(LEFT(A1047,1)),CODE(""0""),CODE(""9"")), B1047 &amp;A1047,)"),"")</f>
        <v/>
      </c>
      <c r="E1047" s="7">
        <f t="shared" si="1"/>
        <v>0</v>
      </c>
      <c r="F1047" s="5"/>
      <c r="G1047" s="5"/>
      <c r="H1047" s="5">
        <f>IFERROR(__xludf.DUMMYFUNCTION("SUM(FILTER(E$2:E$1088,FIND(G1047,D$2:D$1088)))"),4.2080344E7)</f>
        <v>42080344</v>
      </c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1" t="s">
        <v>578</v>
      </c>
      <c r="B1048" s="5" t="str">
        <f t="shared" si="2"/>
        <v>/ldqc/vhdgcsw/rnz/</v>
      </c>
      <c r="C1048" s="6" t="str">
        <f t="shared" si="3"/>
        <v>1473</v>
      </c>
      <c r="D1048" s="1" t="str">
        <f>IFERROR(__xludf.DUMMYFUNCTION("IF( ISBETWEEN(CODE(LEFT(A1048,1)),CODE(""0""),CODE(""9"")), B1048 &amp;A1048,)"),"")</f>
        <v/>
      </c>
      <c r="E1048" s="7">
        <f t="shared" si="1"/>
        <v>0</v>
      </c>
      <c r="F1048" s="5"/>
      <c r="G1048" s="5"/>
      <c r="H1048" s="5">
        <f>IFERROR(__xludf.DUMMYFUNCTION("SUM(FILTER(E$2:E$1088,FIND(G1048,D$2:D$1088)))"),4.2080344E7)</f>
        <v>42080344</v>
      </c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1" t="s">
        <v>8</v>
      </c>
      <c r="B1049" s="5" t="str">
        <f t="shared" si="2"/>
        <v>/ldqc/vhdgcsw/rnz/</v>
      </c>
      <c r="C1049" s="6" t="str">
        <f t="shared" si="3"/>
        <v>1473</v>
      </c>
      <c r="D1049" s="1" t="str">
        <f>IFERROR(__xludf.DUMMYFUNCTION("IF( ISBETWEEN(CODE(LEFT(A1049,1)),CODE(""0""),CODE(""9"")), B1049 &amp;A1049,)"),"")</f>
        <v/>
      </c>
      <c r="E1049" s="7">
        <f t="shared" si="1"/>
        <v>0</v>
      </c>
      <c r="F1049" s="5"/>
      <c r="G1049" s="5"/>
      <c r="H1049" s="5">
        <f>IFERROR(__xludf.DUMMYFUNCTION("SUM(FILTER(E$2:E$1088,FIND(G1049,D$2:D$1088)))"),4.2080344E7)</f>
        <v>42080344</v>
      </c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1" t="s">
        <v>579</v>
      </c>
      <c r="B1050" s="5" t="str">
        <f t="shared" si="2"/>
        <v>/ldqc/vhdgcsw/rnz/</v>
      </c>
      <c r="C1050" s="6" t="str">
        <f t="shared" si="3"/>
        <v>1473</v>
      </c>
      <c r="D1050" s="1" t="str">
        <f>IFERROR(__xludf.DUMMYFUNCTION("IF( ISBETWEEN(CODE(LEFT(A1050,1)),CODE(""0""),CODE(""9"")), B1050 &amp;A1050,)"),"")</f>
        <v/>
      </c>
      <c r="E1050" s="7">
        <f t="shared" si="1"/>
        <v>0</v>
      </c>
      <c r="F1050" s="5"/>
      <c r="G1050" s="5"/>
      <c r="H1050" s="5">
        <f>IFERROR(__xludf.DUMMYFUNCTION("SUM(FILTER(E$2:E$1088,FIND(G1050,D$2:D$1088)))"),4.2080344E7)</f>
        <v>42080344</v>
      </c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1" t="s">
        <v>580</v>
      </c>
      <c r="B1051" s="5" t="str">
        <f t="shared" si="2"/>
        <v>/ldqc/vhdgcsw/rnz/</v>
      </c>
      <c r="C1051" s="6" t="str">
        <f t="shared" si="3"/>
        <v>1473</v>
      </c>
      <c r="D1051" s="1" t="str">
        <f>IFERROR(__xludf.DUMMYFUNCTION("IF( ISBETWEEN(CODE(LEFT(A1051,1)),CODE(""0""),CODE(""9"")), B1051 &amp;A1051,)"),"")</f>
        <v/>
      </c>
      <c r="E1051" s="7">
        <f t="shared" si="1"/>
        <v>0</v>
      </c>
      <c r="F1051" s="5"/>
      <c r="G1051" s="5"/>
      <c r="H1051" s="5">
        <f>IFERROR(__xludf.DUMMYFUNCTION("SUM(FILTER(E$2:E$1088,FIND(G1051,D$2:D$1088)))"),4.2080344E7)</f>
        <v>42080344</v>
      </c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1" t="s">
        <v>173</v>
      </c>
      <c r="B1052" s="5" t="str">
        <f t="shared" si="2"/>
        <v>/ldqc/vhdgcsw/rnz/</v>
      </c>
      <c r="C1052" s="6" t="str">
        <f t="shared" si="3"/>
        <v>1473</v>
      </c>
      <c r="D1052" s="1" t="str">
        <f>IFERROR(__xludf.DUMMYFUNCTION("IF( ISBETWEEN(CODE(LEFT(A1052,1)),CODE(""0""),CODE(""9"")), B1052 &amp;A1052,)"),"")</f>
        <v/>
      </c>
      <c r="E1052" s="7">
        <f t="shared" si="1"/>
        <v>0</v>
      </c>
      <c r="F1052" s="5"/>
      <c r="G1052" s="5"/>
      <c r="H1052" s="5">
        <f>IFERROR(__xludf.DUMMYFUNCTION("SUM(FILTER(E$2:E$1088,FIND(G1052,D$2:D$1088)))"),4.2080344E7)</f>
        <v>42080344</v>
      </c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1" t="s">
        <v>581</v>
      </c>
      <c r="B1053" s="5" t="str">
        <f t="shared" si="2"/>
        <v>/ldqc/vhdgcsw/rnz/chfccv/</v>
      </c>
      <c r="C1053" s="6" t="str">
        <f t="shared" si="3"/>
        <v>14736</v>
      </c>
      <c r="D1053" s="1" t="str">
        <f>IFERROR(__xludf.DUMMYFUNCTION("IF( ISBETWEEN(CODE(LEFT(A1053,1)),CODE(""0""),CODE(""9"")), B1053 &amp;A1053,)"),"")</f>
        <v/>
      </c>
      <c r="E1053" s="7">
        <f t="shared" si="1"/>
        <v>0</v>
      </c>
      <c r="F1053" s="5"/>
      <c r="G1053" s="5"/>
      <c r="H1053" s="5">
        <f>IFERROR(__xludf.DUMMYFUNCTION("SUM(FILTER(E$2:E$1088,FIND(G1053,D$2:D$1088)))"),4.2080344E7)</f>
        <v>42080344</v>
      </c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1" t="s">
        <v>8</v>
      </c>
      <c r="B1054" s="5" t="str">
        <f t="shared" si="2"/>
        <v>/ldqc/vhdgcsw/rnz/chfccv/</v>
      </c>
      <c r="C1054" s="6" t="str">
        <f t="shared" si="3"/>
        <v>14736</v>
      </c>
      <c r="D1054" s="1" t="str">
        <f>IFERROR(__xludf.DUMMYFUNCTION("IF( ISBETWEEN(CODE(LEFT(A1054,1)),CODE(""0""),CODE(""9"")), B1054 &amp;A1054,)"),"")</f>
        <v/>
      </c>
      <c r="E1054" s="7">
        <f t="shared" si="1"/>
        <v>0</v>
      </c>
      <c r="F1054" s="5"/>
      <c r="G1054" s="5"/>
      <c r="H1054" s="5">
        <f>IFERROR(__xludf.DUMMYFUNCTION("SUM(FILTER(E$2:E$1088,FIND(G1054,D$2:D$1088)))"),4.2080344E7)</f>
        <v>42080344</v>
      </c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1" t="s">
        <v>582</v>
      </c>
      <c r="B1055" s="5" t="str">
        <f t="shared" si="2"/>
        <v>/ldqc/vhdgcsw/rnz/chfccv/</v>
      </c>
      <c r="C1055" s="6" t="str">
        <f t="shared" si="3"/>
        <v>14736</v>
      </c>
      <c r="D1055" s="1" t="str">
        <f>IFERROR(__xludf.DUMMYFUNCTION("IF( ISBETWEEN(CODE(LEFT(A1055,1)),CODE(""0""),CODE(""9"")), B1055 &amp;A1055,)"),"/ldqc/vhdgcsw/rnz/chfccv/13688 mrqgpv.gsm")</f>
        <v>/ldqc/vhdgcsw/rnz/chfccv/13688 mrqgpv.gsm</v>
      </c>
      <c r="E1055" s="7">
        <f t="shared" si="1"/>
        <v>13688</v>
      </c>
      <c r="F1055" s="5"/>
      <c r="G1055" s="5"/>
      <c r="H1055" s="5">
        <f>IFERROR(__xludf.DUMMYFUNCTION("SUM(FILTER(E$2:E$1088,FIND(G1055,D$2:D$1088)))"),4.2080344E7)</f>
        <v>42080344</v>
      </c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1" t="s">
        <v>583</v>
      </c>
      <c r="B1056" s="5" t="str">
        <f t="shared" si="2"/>
        <v>/ldqc/vhdgcsw/rnz/chfccv/</v>
      </c>
      <c r="C1056" s="6" t="str">
        <f t="shared" si="3"/>
        <v>14736</v>
      </c>
      <c r="D1056" s="1" t="str">
        <f>IFERROR(__xludf.DUMMYFUNCTION("IF( ISBETWEEN(CODE(LEFT(A1056,1)),CODE(""0""),CODE(""9"")), B1056 &amp;A1056,)"),"/ldqc/vhdgcsw/rnz/chfccv/162142 vpsgcl.gfh")</f>
        <v>/ldqc/vhdgcsw/rnz/chfccv/162142 vpsgcl.gfh</v>
      </c>
      <c r="E1056" s="7">
        <f t="shared" si="1"/>
        <v>162142</v>
      </c>
      <c r="F1056" s="5"/>
      <c r="G1056" s="5"/>
      <c r="H1056" s="5">
        <f>IFERROR(__xludf.DUMMYFUNCTION("SUM(FILTER(E$2:E$1088,FIND(G1056,D$2:D$1088)))"),4.2080344E7)</f>
        <v>42080344</v>
      </c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1" t="s">
        <v>18</v>
      </c>
      <c r="B1057" s="5" t="str">
        <f t="shared" si="2"/>
        <v>/ldqc/vhdgcsw/rnz/</v>
      </c>
      <c r="C1057" s="6" t="str">
        <f t="shared" si="3"/>
        <v>1473</v>
      </c>
      <c r="D1057" s="1" t="str">
        <f>IFERROR(__xludf.DUMMYFUNCTION("IF( ISBETWEEN(CODE(LEFT(A1057,1)),CODE(""0""),CODE(""9"")), B1057 &amp;A1057,)"),"")</f>
        <v/>
      </c>
      <c r="E1057" s="7">
        <f t="shared" si="1"/>
        <v>0</v>
      </c>
      <c r="F1057" s="5"/>
      <c r="G1057" s="5"/>
      <c r="H1057" s="5">
        <f>IFERROR(__xludf.DUMMYFUNCTION("SUM(FILTER(E$2:E$1088,FIND(G1057,D$2:D$1088)))"),4.2080344E7)</f>
        <v>42080344</v>
      </c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1" t="s">
        <v>584</v>
      </c>
      <c r="B1058" s="5" t="str">
        <f t="shared" si="2"/>
        <v>/ldqc/vhdgcsw/rnz/cmsccq/</v>
      </c>
      <c r="C1058" s="6" t="str">
        <f t="shared" si="3"/>
        <v>14736</v>
      </c>
      <c r="D1058" s="1" t="str">
        <f>IFERROR(__xludf.DUMMYFUNCTION("IF( ISBETWEEN(CODE(LEFT(A1058,1)),CODE(""0""),CODE(""9"")), B1058 &amp;A1058,)"),"")</f>
        <v/>
      </c>
      <c r="E1058" s="7">
        <f t="shared" si="1"/>
        <v>0</v>
      </c>
      <c r="F1058" s="5"/>
      <c r="G1058" s="5"/>
      <c r="H1058" s="5">
        <f>IFERROR(__xludf.DUMMYFUNCTION("SUM(FILTER(E$2:E$1088,FIND(G1058,D$2:D$1088)))"),4.2080344E7)</f>
        <v>42080344</v>
      </c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1" t="s">
        <v>8</v>
      </c>
      <c r="B1059" s="5" t="str">
        <f t="shared" si="2"/>
        <v>/ldqc/vhdgcsw/rnz/cmsccq/</v>
      </c>
      <c r="C1059" s="6" t="str">
        <f t="shared" si="3"/>
        <v>14736</v>
      </c>
      <c r="D1059" s="1" t="str">
        <f>IFERROR(__xludf.DUMMYFUNCTION("IF( ISBETWEEN(CODE(LEFT(A1059,1)),CODE(""0""),CODE(""9"")), B1059 &amp;A1059,)"),"")</f>
        <v/>
      </c>
      <c r="E1059" s="7">
        <f t="shared" si="1"/>
        <v>0</v>
      </c>
      <c r="F1059" s="5"/>
      <c r="G1059" s="5"/>
      <c r="H1059" s="5">
        <f>IFERROR(__xludf.DUMMYFUNCTION("SUM(FILTER(E$2:E$1088,FIND(G1059,D$2:D$1088)))"),4.2080344E7)</f>
        <v>42080344</v>
      </c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1" t="s">
        <v>585</v>
      </c>
      <c r="B1060" s="5" t="str">
        <f t="shared" si="2"/>
        <v>/ldqc/vhdgcsw/rnz/cmsccq/</v>
      </c>
      <c r="C1060" s="6" t="str">
        <f t="shared" si="3"/>
        <v>14736</v>
      </c>
      <c r="D1060" s="1" t="str">
        <f>IFERROR(__xludf.DUMMYFUNCTION("IF( ISBETWEEN(CODE(LEFT(A1060,1)),CODE(""0""),CODE(""9"")), B1060 &amp;A1060,)"),"/ldqc/vhdgcsw/rnz/cmsccq/94122 dzpsltth")</f>
        <v>/ldqc/vhdgcsw/rnz/cmsccq/94122 dzpsltth</v>
      </c>
      <c r="E1060" s="7">
        <f t="shared" si="1"/>
        <v>94122</v>
      </c>
      <c r="F1060" s="5"/>
      <c r="G1060" s="5"/>
      <c r="H1060" s="5">
        <f>IFERROR(__xludf.DUMMYFUNCTION("SUM(FILTER(E$2:E$1088,FIND(G1060,D$2:D$1088)))"),4.2080344E7)</f>
        <v>42080344</v>
      </c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1" t="s">
        <v>586</v>
      </c>
      <c r="B1061" s="5" t="str">
        <f t="shared" si="2"/>
        <v>/ldqc/vhdgcsw/rnz/cmsccq/</v>
      </c>
      <c r="C1061" s="6" t="str">
        <f t="shared" si="3"/>
        <v>14736</v>
      </c>
      <c r="D1061" s="1" t="str">
        <f>IFERROR(__xludf.DUMMYFUNCTION("IF( ISBETWEEN(CODE(LEFT(A1061,1)),CODE(""0""),CODE(""9"")), B1061 &amp;A1061,)"),"/ldqc/vhdgcsw/rnz/cmsccq/190025 rfzrwc")</f>
        <v>/ldqc/vhdgcsw/rnz/cmsccq/190025 rfzrwc</v>
      </c>
      <c r="E1061" s="7">
        <f t="shared" si="1"/>
        <v>190025</v>
      </c>
      <c r="F1061" s="5"/>
      <c r="G1061" s="5"/>
      <c r="H1061" s="5">
        <f>IFERROR(__xludf.DUMMYFUNCTION("SUM(FILTER(E$2:E$1088,FIND(G1061,D$2:D$1088)))"),4.2080344E7)</f>
        <v>42080344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1" t="s">
        <v>587</v>
      </c>
      <c r="B1062" s="5" t="str">
        <f t="shared" si="2"/>
        <v>/ldqc/vhdgcsw/rnz/cmsccq/</v>
      </c>
      <c r="C1062" s="6" t="str">
        <f t="shared" si="3"/>
        <v>14736</v>
      </c>
      <c r="D1062" s="1" t="str">
        <f>IFERROR(__xludf.DUMMYFUNCTION("IF( ISBETWEEN(CODE(LEFT(A1062,1)),CODE(""0""),CODE(""9"")), B1062 &amp;A1062,)"),"")</f>
        <v/>
      </c>
      <c r="E1062" s="7">
        <f t="shared" si="1"/>
        <v>0</v>
      </c>
      <c r="F1062" s="5"/>
      <c r="G1062" s="5"/>
      <c r="H1062" s="5">
        <f>IFERROR(__xludf.DUMMYFUNCTION("SUM(FILTER(E$2:E$1088,FIND(G1062,D$2:D$1088)))"),4.2080344E7)</f>
        <v>42080344</v>
      </c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1" t="s">
        <v>588</v>
      </c>
      <c r="B1063" s="5" t="str">
        <f t="shared" si="2"/>
        <v>/ldqc/vhdgcsw/rnz/cmsccq/</v>
      </c>
      <c r="C1063" s="6" t="str">
        <f t="shared" si="3"/>
        <v>14736</v>
      </c>
      <c r="D1063" s="1" t="str">
        <f>IFERROR(__xludf.DUMMYFUNCTION("IF( ISBETWEEN(CODE(LEFT(A1063,1)),CODE(""0""),CODE(""9"")), B1063 &amp;A1063,)"),"/ldqc/vhdgcsw/rnz/cmsccq/12230 wgghbcz.tph")</f>
        <v>/ldqc/vhdgcsw/rnz/cmsccq/12230 wgghbcz.tph</v>
      </c>
      <c r="E1063" s="7">
        <f t="shared" si="1"/>
        <v>12230</v>
      </c>
      <c r="F1063" s="5"/>
      <c r="G1063" s="5"/>
      <c r="H1063" s="5">
        <f>IFERROR(__xludf.DUMMYFUNCTION("SUM(FILTER(E$2:E$1088,FIND(G1063,D$2:D$1088)))"),4.2080344E7)</f>
        <v>42080344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1" t="s">
        <v>589</v>
      </c>
      <c r="B1064" s="5" t="str">
        <f t="shared" si="2"/>
        <v>/ldqc/vhdgcsw/rnz/cmsccq/</v>
      </c>
      <c r="C1064" s="6" t="str">
        <f t="shared" si="3"/>
        <v>14736</v>
      </c>
      <c r="D1064" s="1" t="str">
        <f>IFERROR(__xludf.DUMMYFUNCTION("IF( ISBETWEEN(CODE(LEFT(A1064,1)),CODE(""0""),CODE(""9"")), B1064 &amp;A1064,)"),"/ldqc/vhdgcsw/rnz/cmsccq/60111 wqdlv")</f>
        <v>/ldqc/vhdgcsw/rnz/cmsccq/60111 wqdlv</v>
      </c>
      <c r="E1064" s="7">
        <f t="shared" si="1"/>
        <v>60111</v>
      </c>
      <c r="F1064" s="5"/>
      <c r="G1064" s="5"/>
      <c r="H1064" s="5">
        <f>IFERROR(__xludf.DUMMYFUNCTION("SUM(FILTER(E$2:E$1088,FIND(G1064,D$2:D$1088)))"),4.2080344E7)</f>
        <v>42080344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1" t="s">
        <v>590</v>
      </c>
      <c r="B1065" s="5" t="str">
        <f t="shared" si="2"/>
        <v>/ldqc/vhdgcsw/rnz/cmsccq/twqt/</v>
      </c>
      <c r="C1065" s="6" t="str">
        <f t="shared" si="3"/>
        <v>147364</v>
      </c>
      <c r="D1065" s="1" t="str">
        <f>IFERROR(__xludf.DUMMYFUNCTION("IF( ISBETWEEN(CODE(LEFT(A1065,1)),CODE(""0""),CODE(""9"")), B1065 &amp;A1065,)"),"")</f>
        <v/>
      </c>
      <c r="E1065" s="7">
        <f t="shared" si="1"/>
        <v>0</v>
      </c>
      <c r="F1065" s="5"/>
      <c r="G1065" s="5"/>
      <c r="H1065" s="5">
        <f>IFERROR(__xludf.DUMMYFUNCTION("SUM(FILTER(E$2:E$1088,FIND(G1065,D$2:D$1088)))"),4.2080344E7)</f>
        <v>42080344</v>
      </c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1" t="s">
        <v>8</v>
      </c>
      <c r="B1066" s="5" t="str">
        <f t="shared" si="2"/>
        <v>/ldqc/vhdgcsw/rnz/cmsccq/twqt/</v>
      </c>
      <c r="C1066" s="6" t="str">
        <f t="shared" si="3"/>
        <v>147364</v>
      </c>
      <c r="D1066" s="1" t="str">
        <f>IFERROR(__xludf.DUMMYFUNCTION("IF( ISBETWEEN(CODE(LEFT(A1066,1)),CODE(""0""),CODE(""9"")), B1066 &amp;A1066,)"),"")</f>
        <v/>
      </c>
      <c r="E1066" s="7">
        <f t="shared" si="1"/>
        <v>0</v>
      </c>
      <c r="F1066" s="5"/>
      <c r="G1066" s="5"/>
      <c r="H1066" s="5">
        <f>IFERROR(__xludf.DUMMYFUNCTION("SUM(FILTER(E$2:E$1088,FIND(G1066,D$2:D$1088)))"),4.2080344E7)</f>
        <v>42080344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1" t="s">
        <v>591</v>
      </c>
      <c r="B1067" s="5" t="str">
        <f t="shared" si="2"/>
        <v>/ldqc/vhdgcsw/rnz/cmsccq/twqt/</v>
      </c>
      <c r="C1067" s="6" t="str">
        <f t="shared" si="3"/>
        <v>147364</v>
      </c>
      <c r="D1067" s="1" t="str">
        <f>IFERROR(__xludf.DUMMYFUNCTION("IF( ISBETWEEN(CODE(LEFT(A1067,1)),CODE(""0""),CODE(""9"")), B1067 &amp;A1067,)"),"/ldqc/vhdgcsw/rnz/cmsccq/twqt/109250 wdzw.drg")</f>
        <v>/ldqc/vhdgcsw/rnz/cmsccq/twqt/109250 wdzw.drg</v>
      </c>
      <c r="E1067" s="7">
        <f t="shared" si="1"/>
        <v>109250</v>
      </c>
      <c r="F1067" s="5"/>
      <c r="G1067" s="5"/>
      <c r="H1067" s="5">
        <f>IFERROR(__xludf.DUMMYFUNCTION("SUM(FILTER(E$2:E$1088,FIND(G1067,D$2:D$1088)))"),4.2080344E7)</f>
        <v>42080344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1" t="s">
        <v>18</v>
      </c>
      <c r="B1068" s="5" t="str">
        <f t="shared" si="2"/>
        <v>/ldqc/vhdgcsw/rnz/cmsccq/</v>
      </c>
      <c r="C1068" s="6" t="str">
        <f t="shared" si="3"/>
        <v>14736</v>
      </c>
      <c r="D1068" s="1" t="str">
        <f>IFERROR(__xludf.DUMMYFUNCTION("IF( ISBETWEEN(CODE(LEFT(A1068,1)),CODE(""0""),CODE(""9"")), B1068 &amp;A1068,)"),"")</f>
        <v/>
      </c>
      <c r="E1068" s="7">
        <f t="shared" si="1"/>
        <v>0</v>
      </c>
      <c r="F1068" s="5"/>
      <c r="G1068" s="5"/>
      <c r="H1068" s="5">
        <f>IFERROR(__xludf.DUMMYFUNCTION("SUM(FILTER(E$2:E$1088,FIND(G1068,D$2:D$1088)))"),4.2080344E7)</f>
        <v>42080344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1" t="s">
        <v>18</v>
      </c>
      <c r="B1069" s="5" t="str">
        <f t="shared" si="2"/>
        <v>/ldqc/vhdgcsw/rnz/</v>
      </c>
      <c r="C1069" s="6" t="str">
        <f t="shared" si="3"/>
        <v>1473</v>
      </c>
      <c r="D1069" s="1" t="str">
        <f>IFERROR(__xludf.DUMMYFUNCTION("IF( ISBETWEEN(CODE(LEFT(A1069,1)),CODE(""0""),CODE(""9"")), B1069 &amp;A1069,)"),"")</f>
        <v/>
      </c>
      <c r="E1069" s="7">
        <f t="shared" si="1"/>
        <v>0</v>
      </c>
      <c r="F1069" s="5"/>
      <c r="G1069" s="5"/>
      <c r="H1069" s="5">
        <f>IFERROR(__xludf.DUMMYFUNCTION("SUM(FILTER(E$2:E$1088,FIND(G1069,D$2:D$1088)))"),4.2080344E7)</f>
        <v>42080344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1" t="s">
        <v>183</v>
      </c>
      <c r="B1070" s="5" t="str">
        <f t="shared" si="2"/>
        <v>/ldqc/vhdgcsw/rnz/zmflq/</v>
      </c>
      <c r="C1070" s="6" t="str">
        <f t="shared" si="3"/>
        <v>14735</v>
      </c>
      <c r="D1070" s="1" t="str">
        <f>IFERROR(__xludf.DUMMYFUNCTION("IF( ISBETWEEN(CODE(LEFT(A1070,1)),CODE(""0""),CODE(""9"")), B1070 &amp;A1070,)"),"")</f>
        <v/>
      </c>
      <c r="E1070" s="7">
        <f t="shared" si="1"/>
        <v>0</v>
      </c>
      <c r="F1070" s="5"/>
      <c r="G1070" s="5"/>
      <c r="H1070" s="5">
        <f>IFERROR(__xludf.DUMMYFUNCTION("SUM(FILTER(E$2:E$1088,FIND(G1070,D$2:D$1088)))"),4.2080344E7)</f>
        <v>42080344</v>
      </c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75" customHeight="1">
      <c r="A1071" s="1" t="s">
        <v>8</v>
      </c>
      <c r="B1071" s="5" t="str">
        <f t="shared" si="2"/>
        <v>/ldqc/vhdgcsw/rnz/zmflq/</v>
      </c>
      <c r="C1071" s="6" t="str">
        <f t="shared" si="3"/>
        <v>14735</v>
      </c>
      <c r="D1071" s="1" t="str">
        <f>IFERROR(__xludf.DUMMYFUNCTION("IF( ISBETWEEN(CODE(LEFT(A1071,1)),CODE(""0""),CODE(""9"")), B1071 &amp;A1071,)"),"")</f>
        <v/>
      </c>
      <c r="E1071" s="7">
        <f t="shared" si="1"/>
        <v>0</v>
      </c>
      <c r="F1071" s="5"/>
      <c r="G1071" s="5"/>
      <c r="H1071" s="5">
        <f>IFERROR(__xludf.DUMMYFUNCTION("SUM(FILTER(E$2:E$1088,FIND(G1071,D$2:D$1088)))"),4.2080344E7)</f>
        <v>42080344</v>
      </c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75" customHeight="1">
      <c r="A1072" s="1" t="s">
        <v>592</v>
      </c>
      <c r="B1072" s="5" t="str">
        <f t="shared" si="2"/>
        <v>/ldqc/vhdgcsw/rnz/zmflq/</v>
      </c>
      <c r="C1072" s="6" t="str">
        <f t="shared" si="3"/>
        <v>14735</v>
      </c>
      <c r="D1072" s="1" t="str">
        <f>IFERROR(__xludf.DUMMYFUNCTION("IF( ISBETWEEN(CODE(LEFT(A1072,1)),CODE(""0""),CODE(""9"")), B1072 &amp;A1072,)"),"/ldqc/vhdgcsw/rnz/zmflq/174075 wdzw.drg")</f>
        <v>/ldqc/vhdgcsw/rnz/zmflq/174075 wdzw.drg</v>
      </c>
      <c r="E1072" s="7">
        <f t="shared" si="1"/>
        <v>174075</v>
      </c>
      <c r="F1072" s="5"/>
      <c r="G1072" s="5"/>
      <c r="H1072" s="5">
        <f>IFERROR(__xludf.DUMMYFUNCTION("SUM(FILTER(E$2:E$1088,FIND(G1072,D$2:D$1088)))"),4.2080344E7)</f>
        <v>42080344</v>
      </c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75" customHeight="1">
      <c r="A1073" s="1" t="s">
        <v>18</v>
      </c>
      <c r="B1073" s="5" t="str">
        <f t="shared" si="2"/>
        <v>/ldqc/vhdgcsw/rnz/</v>
      </c>
      <c r="C1073" s="6" t="str">
        <f t="shared" si="3"/>
        <v>1473</v>
      </c>
      <c r="D1073" s="1" t="str">
        <f>IFERROR(__xludf.DUMMYFUNCTION("IF( ISBETWEEN(CODE(LEFT(A1073,1)),CODE(""0""),CODE(""9"")), B1073 &amp;A1073,)"),"")</f>
        <v/>
      </c>
      <c r="E1073" s="7">
        <f t="shared" si="1"/>
        <v>0</v>
      </c>
      <c r="F1073" s="5"/>
      <c r="G1073" s="5"/>
      <c r="H1073" s="5">
        <f>IFERROR(__xludf.DUMMYFUNCTION("SUM(FILTER(E$2:E$1088,FIND(G1073,D$2:D$1088)))"),4.2080344E7)</f>
        <v>42080344</v>
      </c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75" customHeight="1">
      <c r="A1074" s="1" t="s">
        <v>18</v>
      </c>
      <c r="B1074" s="5" t="str">
        <f t="shared" si="2"/>
        <v>/ldqc/vhdgcsw/</v>
      </c>
      <c r="C1074" s="6" t="str">
        <f t="shared" si="3"/>
        <v>147</v>
      </c>
      <c r="D1074" s="1" t="str">
        <f>IFERROR(__xludf.DUMMYFUNCTION("IF( ISBETWEEN(CODE(LEFT(A1074,1)),CODE(""0""),CODE(""9"")), B1074 &amp;A1074,)"),"")</f>
        <v/>
      </c>
      <c r="E1074" s="7">
        <f t="shared" si="1"/>
        <v>0</v>
      </c>
      <c r="F1074" s="5"/>
      <c r="G1074" s="5"/>
      <c r="H1074" s="5">
        <f>IFERROR(__xludf.DUMMYFUNCTION("SUM(FILTER(E$2:E$1088,FIND(G1074,D$2:D$1088)))"),4.2080344E7)</f>
        <v>42080344</v>
      </c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75" customHeight="1">
      <c r="A1075" s="1" t="s">
        <v>18</v>
      </c>
      <c r="B1075" s="5" t="str">
        <f t="shared" si="2"/>
        <v>/ldqc/</v>
      </c>
      <c r="C1075" s="6" t="str">
        <f t="shared" si="3"/>
        <v>14</v>
      </c>
      <c r="D1075" s="1" t="str">
        <f>IFERROR(__xludf.DUMMYFUNCTION("IF( ISBETWEEN(CODE(LEFT(A1075,1)),CODE(""0""),CODE(""9"")), B1075 &amp;A1075,)"),"")</f>
        <v/>
      </c>
      <c r="E1075" s="7">
        <f t="shared" si="1"/>
        <v>0</v>
      </c>
      <c r="F1075" s="5"/>
      <c r="G1075" s="5"/>
      <c r="H1075" s="5">
        <f>IFERROR(__xludf.DUMMYFUNCTION("SUM(FILTER(E$2:E$1088,FIND(G1075,D$2:D$1088)))"),4.2080344E7)</f>
        <v>42080344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75" customHeight="1">
      <c r="A1076" s="1" t="s">
        <v>18</v>
      </c>
      <c r="B1076" s="5" t="str">
        <f t="shared" si="2"/>
        <v>/</v>
      </c>
      <c r="C1076" s="6" t="str">
        <f t="shared" si="3"/>
        <v>1</v>
      </c>
      <c r="D1076" s="1" t="str">
        <f>IFERROR(__xludf.DUMMYFUNCTION("IF( ISBETWEEN(CODE(LEFT(A1076,1)),CODE(""0""),CODE(""9"")), B1076 &amp;A1076,)"),"")</f>
        <v/>
      </c>
      <c r="E1076" s="7">
        <f t="shared" si="1"/>
        <v>0</v>
      </c>
      <c r="F1076" s="5"/>
      <c r="G1076" s="5"/>
      <c r="H1076" s="5">
        <f>IFERROR(__xludf.DUMMYFUNCTION("SUM(FILTER(E$2:E$1088,FIND(G1076,D$2:D$1088)))"),4.2080344E7)</f>
        <v>42080344</v>
      </c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75" customHeight="1">
      <c r="A1077" s="1" t="s">
        <v>593</v>
      </c>
      <c r="B1077" s="5" t="str">
        <f t="shared" si="2"/>
        <v>/vrvl/</v>
      </c>
      <c r="C1077" s="6" t="str">
        <f t="shared" si="3"/>
        <v>14</v>
      </c>
      <c r="D1077" s="1" t="str">
        <f>IFERROR(__xludf.DUMMYFUNCTION("IF( ISBETWEEN(CODE(LEFT(A1077,1)),CODE(""0""),CODE(""9"")), B1077 &amp;A1077,)"),"")</f>
        <v/>
      </c>
      <c r="E1077" s="7">
        <f t="shared" si="1"/>
        <v>0</v>
      </c>
      <c r="F1077" s="5"/>
      <c r="G1077" s="5"/>
      <c r="H1077" s="5">
        <f>IFERROR(__xludf.DUMMYFUNCTION("SUM(FILTER(E$2:E$1088,FIND(G1077,D$2:D$1088)))"),4.2080344E7)</f>
        <v>42080344</v>
      </c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75" customHeight="1">
      <c r="A1078" s="1" t="s">
        <v>8</v>
      </c>
      <c r="B1078" s="5" t="str">
        <f t="shared" si="2"/>
        <v>/vrvl/</v>
      </c>
      <c r="C1078" s="6" t="str">
        <f t="shared" si="3"/>
        <v>14</v>
      </c>
      <c r="D1078" s="1" t="str">
        <f>IFERROR(__xludf.DUMMYFUNCTION("IF( ISBETWEEN(CODE(LEFT(A1078,1)),CODE(""0""),CODE(""9"")), B1078 &amp;A1078,)"),"")</f>
        <v/>
      </c>
      <c r="E1078" s="7">
        <f t="shared" si="1"/>
        <v>0</v>
      </c>
      <c r="F1078" s="5"/>
      <c r="G1078" s="5"/>
      <c r="H1078" s="5">
        <f>IFERROR(__xludf.DUMMYFUNCTION("SUM(FILTER(E$2:E$1088,FIND(G1078,D$2:D$1088)))"),4.2080344E7)</f>
        <v>42080344</v>
      </c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75" customHeight="1">
      <c r="A1079" s="1" t="s">
        <v>594</v>
      </c>
      <c r="B1079" s="5" t="str">
        <f t="shared" si="2"/>
        <v>/vrvl/</v>
      </c>
      <c r="C1079" s="6" t="str">
        <f t="shared" si="3"/>
        <v>14</v>
      </c>
      <c r="D1079" s="1" t="str">
        <f>IFERROR(__xludf.DUMMYFUNCTION("IF( ISBETWEEN(CODE(LEFT(A1079,1)),CODE(""0""),CODE(""9"")), B1079 &amp;A1079,)"),"")</f>
        <v/>
      </c>
      <c r="E1079" s="7">
        <f t="shared" si="1"/>
        <v>0</v>
      </c>
      <c r="F1079" s="5"/>
      <c r="G1079" s="5"/>
      <c r="H1079" s="5">
        <f>IFERROR(__xludf.DUMMYFUNCTION("SUM(FILTER(E$2:E$1088,FIND(G1079,D$2:D$1088)))"),4.2080344E7)</f>
        <v>42080344</v>
      </c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75" customHeight="1">
      <c r="A1080" s="1" t="s">
        <v>595</v>
      </c>
      <c r="B1080" s="5" t="str">
        <f t="shared" si="2"/>
        <v>/vrvl/</v>
      </c>
      <c r="C1080" s="6" t="str">
        <f t="shared" si="3"/>
        <v>14</v>
      </c>
      <c r="D1080" s="1" t="str">
        <f>IFERROR(__xludf.DUMMYFUNCTION("IF( ISBETWEEN(CODE(LEFT(A1080,1)),CODE(""0""),CODE(""9"")), B1080 &amp;A1080,)"),"/vrvl/210089 rfzrwc")</f>
        <v>/vrvl/210089 rfzrwc</v>
      </c>
      <c r="E1080" s="7">
        <f t="shared" si="1"/>
        <v>210089</v>
      </c>
      <c r="F1080" s="5"/>
      <c r="G1080" s="5"/>
      <c r="H1080" s="5">
        <f>IFERROR(__xludf.DUMMYFUNCTION("SUM(FILTER(E$2:E$1088,FIND(G1080,D$2:D$1088)))"),4.2080344E7)</f>
        <v>42080344</v>
      </c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75" customHeight="1">
      <c r="A1081" s="1" t="s">
        <v>596</v>
      </c>
      <c r="B1081" s="5" t="str">
        <f t="shared" si="2"/>
        <v>/vrvl/</v>
      </c>
      <c r="C1081" s="6" t="str">
        <f t="shared" si="3"/>
        <v>14</v>
      </c>
      <c r="D1081" s="1" t="str">
        <f>IFERROR(__xludf.DUMMYFUNCTION("IF( ISBETWEEN(CODE(LEFT(A1081,1)),CODE(""0""),CODE(""9"")), B1081 &amp;A1081,)"),"")</f>
        <v/>
      </c>
      <c r="E1081" s="7">
        <f t="shared" si="1"/>
        <v>0</v>
      </c>
      <c r="F1081" s="5"/>
      <c r="G1081" s="5"/>
      <c r="H1081" s="5">
        <f>IFERROR(__xludf.DUMMYFUNCTION("SUM(FILTER(E$2:E$1088,FIND(G1081,D$2:D$1088)))"),4.2080344E7)</f>
        <v>42080344</v>
      </c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75" customHeight="1">
      <c r="A1082" s="1" t="s">
        <v>597</v>
      </c>
      <c r="B1082" s="5" t="str">
        <f t="shared" si="2"/>
        <v>/vrvl/pnfv/</v>
      </c>
      <c r="C1082" s="6" t="str">
        <f t="shared" si="3"/>
        <v>144</v>
      </c>
      <c r="D1082" s="1" t="str">
        <f>IFERROR(__xludf.DUMMYFUNCTION("IF( ISBETWEEN(CODE(LEFT(A1082,1)),CODE(""0""),CODE(""9"")), B1082 &amp;A1082,)"),"")</f>
        <v/>
      </c>
      <c r="E1082" s="7">
        <f t="shared" si="1"/>
        <v>0</v>
      </c>
      <c r="F1082" s="5"/>
      <c r="G1082" s="5"/>
      <c r="H1082" s="5">
        <f>IFERROR(__xludf.DUMMYFUNCTION("SUM(FILTER(E$2:E$1088,FIND(G1082,D$2:D$1088)))"),4.2080344E7)</f>
        <v>42080344</v>
      </c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75" customHeight="1">
      <c r="A1083" s="1" t="s">
        <v>8</v>
      </c>
      <c r="B1083" s="5" t="str">
        <f t="shared" si="2"/>
        <v>/vrvl/pnfv/</v>
      </c>
      <c r="C1083" s="6" t="str">
        <f t="shared" si="3"/>
        <v>144</v>
      </c>
      <c r="D1083" s="1" t="str">
        <f>IFERROR(__xludf.DUMMYFUNCTION("IF( ISBETWEEN(CODE(LEFT(A1083,1)),CODE(""0""),CODE(""9"")), B1083 &amp;A1083,)"),"")</f>
        <v/>
      </c>
      <c r="E1083" s="7">
        <f t="shared" si="1"/>
        <v>0</v>
      </c>
      <c r="F1083" s="5"/>
      <c r="G1083" s="5"/>
      <c r="H1083" s="5">
        <f>IFERROR(__xludf.DUMMYFUNCTION("SUM(FILTER(E$2:E$1088,FIND(G1083,D$2:D$1088)))"),4.2080344E7)</f>
        <v>42080344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75" customHeight="1">
      <c r="A1084" s="1" t="s">
        <v>598</v>
      </c>
      <c r="B1084" s="5" t="str">
        <f t="shared" si="2"/>
        <v>/vrvl/pnfv/</v>
      </c>
      <c r="C1084" s="6" t="str">
        <f t="shared" si="3"/>
        <v>144</v>
      </c>
      <c r="D1084" s="1" t="str">
        <f>IFERROR(__xludf.DUMMYFUNCTION("IF( ISBETWEEN(CODE(LEFT(A1084,1)),CODE(""0""),CODE(""9"")), B1084 &amp;A1084,)"),"/vrvl/pnfv/183315 rhmztnnh")</f>
        <v>/vrvl/pnfv/183315 rhmztnnh</v>
      </c>
      <c r="E1084" s="7">
        <f t="shared" si="1"/>
        <v>183315</v>
      </c>
      <c r="F1084" s="5"/>
      <c r="G1084" s="5"/>
      <c r="H1084" s="5">
        <f>IFERROR(__xludf.DUMMYFUNCTION("SUM(FILTER(E$2:E$1088,FIND(G1084,D$2:D$1088)))"),4.2080344E7)</f>
        <v>42080344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75" customHeight="1">
      <c r="A1085" s="1" t="s">
        <v>18</v>
      </c>
      <c r="B1085" s="5" t="str">
        <f t="shared" si="2"/>
        <v>/vrvl/</v>
      </c>
      <c r="C1085" s="6" t="str">
        <f t="shared" si="3"/>
        <v>14</v>
      </c>
      <c r="D1085" s="1" t="str">
        <f>IFERROR(__xludf.DUMMYFUNCTION("IF( ISBETWEEN(CODE(LEFT(A1085,1)),CODE(""0""),CODE(""9"")), B1085 &amp;A1085,)"),"")</f>
        <v/>
      </c>
      <c r="E1085" s="7">
        <f t="shared" si="1"/>
        <v>0</v>
      </c>
      <c r="F1085" s="5"/>
      <c r="G1085" s="5"/>
      <c r="H1085" s="5">
        <f>IFERROR(__xludf.DUMMYFUNCTION("SUM(FILTER(E$2:E$1088,FIND(G1085,D$2:D$1088)))"),4.2080344E7)</f>
        <v>42080344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75" customHeight="1">
      <c r="A1086" s="1" t="s">
        <v>599</v>
      </c>
      <c r="B1086" s="5" t="str">
        <f t="shared" si="2"/>
        <v>/vrvl/stcfmz/</v>
      </c>
      <c r="C1086" s="6" t="str">
        <f t="shared" si="3"/>
        <v>146</v>
      </c>
      <c r="D1086" s="1" t="str">
        <f>IFERROR(__xludf.DUMMYFUNCTION("IF( ISBETWEEN(CODE(LEFT(A1086,1)),CODE(""0""),CODE(""9"")), B1086 &amp;A1086,)"),"")</f>
        <v/>
      </c>
      <c r="E1086" s="7">
        <f t="shared" si="1"/>
        <v>0</v>
      </c>
      <c r="F1086" s="5"/>
      <c r="G1086" s="5"/>
      <c r="H1086" s="5">
        <f>IFERROR(__xludf.DUMMYFUNCTION("SUM(FILTER(E$2:E$1088,FIND(G1086,D$2:D$1088)))"),4.2080344E7)</f>
        <v>42080344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75" customHeight="1">
      <c r="A1087" s="1" t="s">
        <v>8</v>
      </c>
      <c r="B1087" s="5" t="str">
        <f t="shared" si="2"/>
        <v>/vrvl/stcfmz/</v>
      </c>
      <c r="C1087" s="6" t="str">
        <f t="shared" si="3"/>
        <v>146</v>
      </c>
      <c r="D1087" s="1" t="str">
        <f>IFERROR(__xludf.DUMMYFUNCTION("IF( ISBETWEEN(CODE(LEFT(A1087,1)),CODE(""0""),CODE(""9"")), B1087 &amp;A1087,)"),"")</f>
        <v/>
      </c>
      <c r="E1087" s="7">
        <f t="shared" si="1"/>
        <v>0</v>
      </c>
      <c r="F1087" s="5"/>
      <c r="G1087" s="5"/>
      <c r="H1087" s="5">
        <f>IFERROR(__xludf.DUMMYFUNCTION("SUM(FILTER(E$2:E$1088,FIND(G1087,D$2:D$1088)))"),4.2080344E7)</f>
        <v>42080344</v>
      </c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75" customHeight="1">
      <c r="A1088" s="1" t="s">
        <v>600</v>
      </c>
      <c r="B1088" s="5" t="str">
        <f t="shared" si="2"/>
        <v>/vrvl/stcfmz/</v>
      </c>
      <c r="C1088" s="6" t="str">
        <f t="shared" si="3"/>
        <v>146</v>
      </c>
      <c r="D1088" s="1" t="str">
        <f>IFERROR(__xludf.DUMMYFUNCTION("IF( ISBETWEEN(CODE(LEFT(A1088,1)),CODE(""0""),CODE(""9"")), B1088 &amp;A1088,)"),"/vrvl/stcfmz/115637 lcgv")</f>
        <v>/vrvl/stcfmz/115637 lcgv</v>
      </c>
      <c r="E1088" s="7">
        <f t="shared" si="1"/>
        <v>115637</v>
      </c>
      <c r="F1088" s="5"/>
      <c r="G1088" s="5"/>
      <c r="H1088" s="5">
        <f>IFERROR(__xludf.DUMMYFUNCTION("SUM(FILTER(E$2:E$1088,FIND(G1088,D$2:D$1088)))"),4.2080344E7)</f>
        <v>42080344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1"/>
      <c r="B1089" s="5"/>
      <c r="C1089" s="11"/>
      <c r="D1089" s="1"/>
      <c r="E1089" s="5"/>
      <c r="F1089" s="5"/>
      <c r="G1089" s="5"/>
      <c r="H1089" s="5">
        <f>IFERROR(__xludf.DUMMYFUNCTION("SUM(FILTER(E$2:E$1088,FIND(G1089,D$2:D$1088)))"),4.2080344E7)</f>
        <v>42080344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tr">
        <f>Foglio1!G1</f>
        <v>Unique Directory</v>
      </c>
      <c r="B1" s="12" t="str">
        <f>Foglio1!H1</f>
        <v>Size directory</v>
      </c>
      <c r="G1" s="1" t="s">
        <v>601</v>
      </c>
      <c r="H1" s="1" t="s">
        <v>602</v>
      </c>
      <c r="I1" s="1" t="s">
        <v>603</v>
      </c>
    </row>
    <row r="2">
      <c r="A2" s="12" t="str">
        <f>Foglio1!G2</f>
        <v>/</v>
      </c>
      <c r="B2" s="12">
        <f>Foglio1!H2</f>
        <v>42080344</v>
      </c>
      <c r="D2" s="7">
        <f t="array" ref="D2:D202">SORT(B2:B202)</f>
        <v>6565</v>
      </c>
      <c r="E2" s="7">
        <f t="shared" ref="E2:E1000" si="1">IF(D2&gt;=$I$3,1,0)</f>
        <v>0</v>
      </c>
      <c r="F2" s="7">
        <f t="shared" ref="F2:F1000" si="2">IF(AND(E1=0,E2=1),1,0)</f>
        <v>0</v>
      </c>
      <c r="G2" s="5">
        <f>B2</f>
        <v>42080344</v>
      </c>
      <c r="H2" s="1">
        <v>7.0E7</v>
      </c>
      <c r="I2" s="5">
        <f>H2-G2</f>
        <v>27919656</v>
      </c>
    </row>
    <row r="3">
      <c r="A3" s="12" t="str">
        <f>Foglio1!G3</f>
        <v>/fwbjchs/</v>
      </c>
      <c r="B3" s="12">
        <f>Foglio1!H3</f>
        <v>176267</v>
      </c>
      <c r="D3" s="7">
        <v>11842.0</v>
      </c>
      <c r="E3" s="7">
        <f t="shared" si="1"/>
        <v>0</v>
      </c>
      <c r="F3" s="7">
        <f t="shared" si="2"/>
        <v>0</v>
      </c>
      <c r="G3" s="5"/>
      <c r="H3" s="1">
        <v>3.0E7</v>
      </c>
      <c r="I3" s="5">
        <f>H3-I2</f>
        <v>2080344</v>
      </c>
    </row>
    <row r="4">
      <c r="A4" s="12" t="str">
        <f>Foglio1!G4</f>
        <v>/hmnpr/</v>
      </c>
      <c r="B4" s="12">
        <f>Foglio1!H4</f>
        <v>178623</v>
      </c>
      <c r="D4" s="7">
        <v>19759.0</v>
      </c>
      <c r="E4" s="7">
        <f t="shared" si="1"/>
        <v>0</v>
      </c>
      <c r="F4" s="7">
        <f t="shared" si="2"/>
        <v>0</v>
      </c>
    </row>
    <row r="5">
      <c r="A5" s="12" t="str">
        <f>Foglio1!G5</f>
        <v>/jtrbrcjl/</v>
      </c>
      <c r="B5" s="12">
        <f>Foglio1!H5</f>
        <v>708594</v>
      </c>
      <c r="D5" s="7">
        <v>20210.0</v>
      </c>
      <c r="E5" s="7">
        <f t="shared" si="1"/>
        <v>0</v>
      </c>
      <c r="F5" s="7">
        <f t="shared" si="2"/>
        <v>0</v>
      </c>
    </row>
    <row r="6">
      <c r="A6" s="12" t="str">
        <f>Foglio1!G6</f>
        <v>/jtrbrcjl/nmbfwc/</v>
      </c>
      <c r="B6" s="12">
        <f>Foglio1!H6</f>
        <v>499010</v>
      </c>
      <c r="D6" s="7">
        <v>23555.0</v>
      </c>
      <c r="E6" s="7">
        <f t="shared" si="1"/>
        <v>0</v>
      </c>
      <c r="F6" s="7">
        <f t="shared" si="2"/>
        <v>0</v>
      </c>
      <c r="H6" s="13" t="s">
        <v>604</v>
      </c>
      <c r="I6" s="7">
        <f>IFERROR(__xludf.DUMMYFUNCTION("FILTER(D2:D202,F2:F202=1)"),2086088.0)</f>
        <v>2086088</v>
      </c>
    </row>
    <row r="7">
      <c r="A7" s="12" t="str">
        <f>Foglio1!G7</f>
        <v>/jtrbrcjl/whqb/</v>
      </c>
      <c r="B7" s="12">
        <f>Foglio1!H7</f>
        <v>209584</v>
      </c>
      <c r="D7" s="7">
        <v>32819.0</v>
      </c>
      <c r="E7" s="7">
        <f t="shared" si="1"/>
        <v>0</v>
      </c>
      <c r="F7" s="7">
        <f t="shared" si="2"/>
        <v>0</v>
      </c>
    </row>
    <row r="8">
      <c r="A8" s="12" t="str">
        <f>Foglio1!G8</f>
        <v>/lcgv/</v>
      </c>
      <c r="B8" s="12">
        <f>Foglio1!H8</f>
        <v>16713342</v>
      </c>
      <c r="D8" s="7">
        <v>32819.0</v>
      </c>
      <c r="E8" s="7">
        <f t="shared" si="1"/>
        <v>0</v>
      </c>
      <c r="F8" s="7">
        <f t="shared" si="2"/>
        <v>0</v>
      </c>
    </row>
    <row r="9">
      <c r="A9" s="12" t="str">
        <f>Foglio1!G9</f>
        <v>/lcgv/cthtlwds/</v>
      </c>
      <c r="B9" s="12">
        <f>Foglio1!H9</f>
        <v>1379420</v>
      </c>
      <c r="D9" s="7">
        <v>36018.0</v>
      </c>
      <c r="E9" s="7">
        <f t="shared" si="1"/>
        <v>0</v>
      </c>
      <c r="F9" s="7">
        <f t="shared" si="2"/>
        <v>0</v>
      </c>
    </row>
    <row r="10">
      <c r="A10" s="12" t="str">
        <f>Foglio1!G10</f>
        <v>/lcgv/cthtlwds/dghvw/</v>
      </c>
      <c r="B10" s="12">
        <f>Foglio1!H10</f>
        <v>107090</v>
      </c>
      <c r="D10" s="7">
        <v>37080.0</v>
      </c>
      <c r="E10" s="7">
        <f t="shared" si="1"/>
        <v>0</v>
      </c>
      <c r="F10" s="7">
        <f t="shared" si="2"/>
        <v>0</v>
      </c>
    </row>
    <row r="11">
      <c r="A11" s="12" t="str">
        <f>Foglio1!G11</f>
        <v>/lcgv/cthtlwds/tfwgg/</v>
      </c>
      <c r="B11" s="12">
        <f>Foglio1!H11</f>
        <v>1272330</v>
      </c>
      <c r="D11" s="7">
        <v>37080.0</v>
      </c>
      <c r="E11" s="7">
        <f t="shared" si="1"/>
        <v>0</v>
      </c>
      <c r="F11" s="7">
        <f t="shared" si="2"/>
        <v>0</v>
      </c>
    </row>
    <row r="12">
      <c r="A12" s="12" t="str">
        <f>Foglio1!G12</f>
        <v>/lcgv/cthtlwds/tfwgg/ddnfmsjc/</v>
      </c>
      <c r="B12" s="12">
        <f>Foglio1!H12</f>
        <v>256164</v>
      </c>
      <c r="D12" s="7">
        <v>40003.0</v>
      </c>
      <c r="E12" s="7">
        <f t="shared" si="1"/>
        <v>0</v>
      </c>
      <c r="F12" s="7">
        <f t="shared" si="2"/>
        <v>0</v>
      </c>
    </row>
    <row r="13">
      <c r="A13" s="12" t="str">
        <f>Foglio1!G13</f>
        <v>/lcgv/cthtlwds/tfwgg/ddnfmsjc/hwmcsdvt/</v>
      </c>
      <c r="B13" s="12">
        <f>Foglio1!H13</f>
        <v>208912</v>
      </c>
      <c r="D13" s="7">
        <v>43750.0</v>
      </c>
      <c r="E13" s="7">
        <f t="shared" si="1"/>
        <v>0</v>
      </c>
      <c r="F13" s="7">
        <f t="shared" si="2"/>
        <v>0</v>
      </c>
    </row>
    <row r="14">
      <c r="A14" s="12" t="str">
        <f>Foglio1!G14</f>
        <v>/lcgv/cthtlwds/tfwgg/ddnfmsjc/lcgv/</v>
      </c>
      <c r="B14" s="12">
        <f>Foglio1!H14</f>
        <v>47252</v>
      </c>
      <c r="D14" s="7">
        <v>44313.0</v>
      </c>
      <c r="E14" s="7">
        <f t="shared" si="1"/>
        <v>0</v>
      </c>
      <c r="F14" s="7">
        <f t="shared" si="2"/>
        <v>0</v>
      </c>
    </row>
    <row r="15">
      <c r="A15" s="12" t="str">
        <f>Foglio1!G15</f>
        <v>/lcgv/cthtlwds/tfwgg/gng/</v>
      </c>
      <c r="B15" s="12">
        <f>Foglio1!H15</f>
        <v>44313</v>
      </c>
      <c r="D15" s="7">
        <v>45841.0</v>
      </c>
      <c r="E15" s="7">
        <f t="shared" si="1"/>
        <v>0</v>
      </c>
      <c r="F15" s="7">
        <f t="shared" si="2"/>
        <v>0</v>
      </c>
    </row>
    <row r="16">
      <c r="A16" s="12" t="str">
        <f>Foglio1!G16</f>
        <v>/lcgv/cthtlwds/tfwgg/lcgv/</v>
      </c>
      <c r="B16" s="12">
        <f>Foglio1!H16</f>
        <v>182616</v>
      </c>
      <c r="D16" s="7">
        <v>46279.0</v>
      </c>
      <c r="E16" s="7">
        <f t="shared" si="1"/>
        <v>0</v>
      </c>
      <c r="F16" s="7">
        <f t="shared" si="2"/>
        <v>0</v>
      </c>
    </row>
    <row r="17">
      <c r="A17" s="12" t="str">
        <f>Foglio1!G17</f>
        <v>/lcgv/cthtlwds/tfwgg/svvz/</v>
      </c>
      <c r="B17" s="12">
        <f>Foglio1!H17</f>
        <v>120895</v>
      </c>
      <c r="D17" s="7">
        <v>47252.0</v>
      </c>
      <c r="E17" s="7">
        <f t="shared" si="1"/>
        <v>0</v>
      </c>
      <c r="F17" s="7">
        <f t="shared" si="2"/>
        <v>0</v>
      </c>
    </row>
    <row r="18">
      <c r="A18" s="12" t="str">
        <f>Foglio1!G18</f>
        <v>/lcgv/grldv/</v>
      </c>
      <c r="B18" s="12">
        <f>Foglio1!H18</f>
        <v>399727</v>
      </c>
      <c r="D18" s="7">
        <v>50958.0</v>
      </c>
      <c r="E18" s="7">
        <f t="shared" si="1"/>
        <v>0</v>
      </c>
      <c r="F18" s="7">
        <f t="shared" si="2"/>
        <v>0</v>
      </c>
    </row>
    <row r="19">
      <c r="A19" s="12" t="str">
        <f>Foglio1!G19</f>
        <v>/lcgv/grldv/wqdlv/</v>
      </c>
      <c r="B19" s="12">
        <f>Foglio1!H19</f>
        <v>253966</v>
      </c>
      <c r="D19" s="7">
        <v>51632.0</v>
      </c>
      <c r="E19" s="7">
        <f t="shared" si="1"/>
        <v>0</v>
      </c>
      <c r="F19" s="7">
        <f t="shared" si="2"/>
        <v>0</v>
      </c>
    </row>
    <row r="20">
      <c r="A20" s="12" t="str">
        <f>Foglio1!G20</f>
        <v>/lcgv/lnztfr/</v>
      </c>
      <c r="B20" s="12">
        <f>Foglio1!H20</f>
        <v>468469</v>
      </c>
      <c r="D20" s="7">
        <v>58554.0</v>
      </c>
      <c r="E20" s="7">
        <f t="shared" si="1"/>
        <v>0</v>
      </c>
      <c r="F20" s="7">
        <f t="shared" si="2"/>
        <v>0</v>
      </c>
    </row>
    <row r="21">
      <c r="A21" s="12" t="str">
        <f>Foglio1!G21</f>
        <v>/lcgv/vwhf/</v>
      </c>
      <c r="B21" s="12">
        <f>Foglio1!H21</f>
        <v>3543702</v>
      </c>
      <c r="D21" s="7">
        <v>58554.0</v>
      </c>
      <c r="E21" s="7">
        <f t="shared" si="1"/>
        <v>0</v>
      </c>
      <c r="F21" s="7">
        <f t="shared" si="2"/>
        <v>0</v>
      </c>
    </row>
    <row r="22">
      <c r="A22" s="12" t="str">
        <f>Foglio1!G22</f>
        <v>/lcgv/vwhf/bgtgqzz/</v>
      </c>
      <c r="B22" s="12">
        <f>Foglio1!H22</f>
        <v>1357349</v>
      </c>
      <c r="D22" s="7">
        <v>58554.0</v>
      </c>
      <c r="E22" s="7">
        <f t="shared" si="1"/>
        <v>0</v>
      </c>
      <c r="F22" s="7">
        <f t="shared" si="2"/>
        <v>0</v>
      </c>
    </row>
    <row r="23">
      <c r="A23" s="12" t="str">
        <f>Foglio1!G23</f>
        <v>/lcgv/vwhf/bgtgqzz/dzpjg/</v>
      </c>
      <c r="B23" s="12">
        <f>Foglio1!H23</f>
        <v>696077</v>
      </c>
      <c r="D23" s="7">
        <v>59717.0</v>
      </c>
      <c r="E23" s="7">
        <f t="shared" si="1"/>
        <v>0</v>
      </c>
      <c r="F23" s="7">
        <f t="shared" si="2"/>
        <v>0</v>
      </c>
    </row>
    <row r="24">
      <c r="A24" s="12" t="str">
        <f>Foglio1!G24</f>
        <v>/lcgv/vwhf/bgtgqzz/smhhzq/</v>
      </c>
      <c r="B24" s="12">
        <f>Foglio1!H24</f>
        <v>137259</v>
      </c>
      <c r="D24" s="7">
        <v>59841.0</v>
      </c>
      <c r="E24" s="7">
        <f t="shared" si="1"/>
        <v>0</v>
      </c>
      <c r="F24" s="7">
        <f t="shared" si="2"/>
        <v>0</v>
      </c>
    </row>
    <row r="25">
      <c r="A25" s="12" t="str">
        <f>Foglio1!G25</f>
        <v>/lcgv/vwhf/fcwzw/</v>
      </c>
      <c r="B25" s="12">
        <f>Foglio1!H25</f>
        <v>59717</v>
      </c>
      <c r="D25" s="7">
        <v>69742.0</v>
      </c>
      <c r="E25" s="7">
        <f t="shared" si="1"/>
        <v>0</v>
      </c>
      <c r="F25" s="7">
        <f t="shared" si="2"/>
        <v>0</v>
      </c>
    </row>
    <row r="26">
      <c r="A26" s="12" t="str">
        <f>Foglio1!G26</f>
        <v>/lcgv/vwhf/lcgv/</v>
      </c>
      <c r="B26" s="12">
        <f>Foglio1!H26</f>
        <v>746860</v>
      </c>
      <c r="D26" s="7">
        <v>78475.0</v>
      </c>
      <c r="E26" s="7">
        <f t="shared" si="1"/>
        <v>0</v>
      </c>
      <c r="F26" s="7">
        <f t="shared" si="2"/>
        <v>0</v>
      </c>
    </row>
    <row r="27">
      <c r="A27" s="12" t="str">
        <f>Foglio1!G27</f>
        <v>/lcgv/vwhf/mrlvtb/</v>
      </c>
      <c r="B27" s="12">
        <f>Foglio1!H27</f>
        <v>40003</v>
      </c>
      <c r="D27" s="7">
        <v>81030.0</v>
      </c>
      <c r="E27" s="7">
        <f t="shared" si="1"/>
        <v>0</v>
      </c>
      <c r="F27" s="7">
        <f t="shared" si="2"/>
        <v>0</v>
      </c>
    </row>
    <row r="28">
      <c r="A28" s="12" t="str">
        <f>Foglio1!G28</f>
        <v>/lcgv/vwhf/wszvqd/</v>
      </c>
      <c r="B28" s="12">
        <f>Foglio1!H28</f>
        <v>1223639</v>
      </c>
      <c r="D28" s="7">
        <v>82949.0</v>
      </c>
      <c r="E28" s="7">
        <f t="shared" si="1"/>
        <v>0</v>
      </c>
      <c r="F28" s="7">
        <f t="shared" si="2"/>
        <v>0</v>
      </c>
    </row>
    <row r="29">
      <c r="A29" s="12" t="str">
        <f>Foglio1!G29</f>
        <v>/lcgv/vwhf/wszvqd/bhhtbv/</v>
      </c>
      <c r="B29" s="12">
        <f>Foglio1!H29</f>
        <v>588698</v>
      </c>
      <c r="D29" s="7">
        <v>83799.0</v>
      </c>
      <c r="E29" s="7">
        <f t="shared" si="1"/>
        <v>0</v>
      </c>
      <c r="F29" s="7">
        <f t="shared" si="2"/>
        <v>0</v>
      </c>
    </row>
    <row r="30">
      <c r="A30" s="12" t="str">
        <f>Foglio1!G30</f>
        <v>/lcgv/vwhf/wszvqd/bhhtbv/fbh/</v>
      </c>
      <c r="B30" s="12">
        <f>Foglio1!H30</f>
        <v>256295</v>
      </c>
      <c r="D30" s="7">
        <v>92747.0</v>
      </c>
      <c r="E30" s="7">
        <f t="shared" si="1"/>
        <v>0</v>
      </c>
      <c r="F30" s="7">
        <f t="shared" si="2"/>
        <v>0</v>
      </c>
    </row>
    <row r="31">
      <c r="A31" s="12" t="str">
        <f>Foglio1!G31</f>
        <v>/lcgv/vwhf/wszvqd/bhhtbv/nmbfwc/</v>
      </c>
      <c r="B31" s="12">
        <f>Foglio1!H31</f>
        <v>83799</v>
      </c>
      <c r="D31" s="7">
        <v>99853.0</v>
      </c>
      <c r="E31" s="7">
        <f t="shared" si="1"/>
        <v>0</v>
      </c>
      <c r="F31" s="7">
        <f t="shared" si="2"/>
        <v>0</v>
      </c>
    </row>
    <row r="32">
      <c r="A32" s="12" t="str">
        <f>Foglio1!G32</f>
        <v>/lcgv/vwhf/wszvqd/lcpvwdq/</v>
      </c>
      <c r="B32" s="12">
        <f>Foglio1!H32</f>
        <v>634941</v>
      </c>
      <c r="D32" s="7">
        <v>99853.0</v>
      </c>
      <c r="E32" s="7">
        <f t="shared" si="1"/>
        <v>0</v>
      </c>
      <c r="F32" s="7">
        <f t="shared" si="2"/>
        <v>0</v>
      </c>
    </row>
    <row r="33">
      <c r="A33" s="12" t="str">
        <f>Foglio1!G33</f>
        <v>/lcgv/vwhf/wszvqd/lcpvwdq/lwhq/</v>
      </c>
      <c r="B33" s="12">
        <f>Foglio1!H33</f>
        <v>398415</v>
      </c>
      <c r="D33" s="7">
        <v>102538.0</v>
      </c>
      <c r="E33" s="7">
        <f t="shared" si="1"/>
        <v>0</v>
      </c>
      <c r="F33" s="7">
        <f t="shared" si="2"/>
        <v>0</v>
      </c>
    </row>
    <row r="34">
      <c r="A34" s="12" t="str">
        <f>Foglio1!G34</f>
        <v>/lcgv/znmzg/</v>
      </c>
      <c r="B34" s="12">
        <f>Foglio1!H34</f>
        <v>242260</v>
      </c>
      <c r="D34" s="7">
        <v>102631.0</v>
      </c>
      <c r="E34" s="7">
        <f t="shared" si="1"/>
        <v>0</v>
      </c>
      <c r="F34" s="7">
        <f t="shared" si="2"/>
        <v>0</v>
      </c>
    </row>
    <row r="35">
      <c r="A35" s="12" t="str">
        <f>Foglio1!G35</f>
        <v>/ldqc/</v>
      </c>
      <c r="B35" s="12">
        <f>Foglio1!H35</f>
        <v>34474241</v>
      </c>
      <c r="D35" s="7">
        <v>103876.0</v>
      </c>
      <c r="E35" s="7">
        <f t="shared" si="1"/>
        <v>0</v>
      </c>
      <c r="F35" s="7">
        <f t="shared" si="2"/>
        <v>0</v>
      </c>
    </row>
    <row r="36">
      <c r="A36" s="12" t="str">
        <f>Foglio1!G36</f>
        <v>/ldqc/dnzfqzwv/</v>
      </c>
      <c r="B36" s="12">
        <f>Foglio1!H36</f>
        <v>700472</v>
      </c>
      <c r="D36" s="7">
        <v>104474.0</v>
      </c>
      <c r="E36" s="7">
        <f t="shared" si="1"/>
        <v>0</v>
      </c>
      <c r="F36" s="7">
        <f t="shared" si="2"/>
        <v>0</v>
      </c>
    </row>
    <row r="37">
      <c r="A37" s="12" t="str">
        <f>Foglio1!G37</f>
        <v>/ldqc/dnzfqzwv/tqv/</v>
      </c>
      <c r="B37" s="12">
        <f>Foglio1!H37</f>
        <v>700472</v>
      </c>
      <c r="D37" s="7">
        <v>107090.0</v>
      </c>
      <c r="E37" s="7">
        <f t="shared" si="1"/>
        <v>0</v>
      </c>
      <c r="F37" s="7">
        <f t="shared" si="2"/>
        <v>0</v>
      </c>
    </row>
    <row r="38">
      <c r="A38" s="12" t="str">
        <f>Foglio1!G38</f>
        <v>/ldqc/dvshtm/</v>
      </c>
      <c r="B38" s="12">
        <f>Foglio1!H38</f>
        <v>458760</v>
      </c>
      <c r="D38" s="7">
        <v>108934.0</v>
      </c>
      <c r="E38" s="7">
        <f t="shared" si="1"/>
        <v>0</v>
      </c>
      <c r="F38" s="7">
        <f t="shared" si="2"/>
        <v>0</v>
      </c>
    </row>
    <row r="39">
      <c r="A39" s="12" t="str">
        <f>Foglio1!G39</f>
        <v>/ldqc/dvshtm/lcgv/</v>
      </c>
      <c r="B39" s="12">
        <f>Foglio1!H39</f>
        <v>82949</v>
      </c>
      <c r="D39" s="7">
        <v>109250.0</v>
      </c>
      <c r="E39" s="7">
        <f t="shared" si="1"/>
        <v>0</v>
      </c>
      <c r="F39" s="7">
        <f t="shared" si="2"/>
        <v>0</v>
      </c>
    </row>
    <row r="40">
      <c r="A40" s="12" t="str">
        <f>Foglio1!G40</f>
        <v>/ldqc/dvshtm/qdmmpq/</v>
      </c>
      <c r="B40" s="12">
        <f>Foglio1!H40</f>
        <v>279044</v>
      </c>
      <c r="D40" s="7">
        <v>111635.0</v>
      </c>
      <c r="E40" s="7">
        <f t="shared" si="1"/>
        <v>0</v>
      </c>
      <c r="F40" s="7">
        <f t="shared" si="2"/>
        <v>0</v>
      </c>
    </row>
    <row r="41">
      <c r="A41" s="12" t="str">
        <f>Foglio1!G41</f>
        <v>/ldqc/dvshtm/qdmmpq/lzgwflt/</v>
      </c>
      <c r="B41" s="12">
        <f>Foglio1!H41</f>
        <v>148651</v>
      </c>
      <c r="D41" s="7">
        <v>112537.0</v>
      </c>
      <c r="E41" s="7">
        <f t="shared" si="1"/>
        <v>0</v>
      </c>
      <c r="F41" s="7">
        <f t="shared" si="2"/>
        <v>0</v>
      </c>
    </row>
    <row r="42">
      <c r="A42" s="12" t="str">
        <f>Foglio1!G42</f>
        <v>/ldqc/dvshtm/qdmmpq/vgrdpbg/</v>
      </c>
      <c r="B42" s="12">
        <f>Foglio1!H42</f>
        <v>130393</v>
      </c>
      <c r="D42" s="7">
        <v>115637.0</v>
      </c>
      <c r="E42" s="7">
        <f t="shared" si="1"/>
        <v>0</v>
      </c>
      <c r="F42" s="7">
        <f t="shared" si="2"/>
        <v>0</v>
      </c>
    </row>
    <row r="43">
      <c r="A43" s="12" t="str">
        <f>Foglio1!G43</f>
        <v>/ldqc/dvshtm/qdmmpq/vgrdpbg/wqdlv/</v>
      </c>
      <c r="B43" s="12">
        <f>Foglio1!H43</f>
        <v>130393</v>
      </c>
      <c r="D43" s="7">
        <v>119893.0</v>
      </c>
      <c r="E43" s="7">
        <f t="shared" si="1"/>
        <v>0</v>
      </c>
      <c r="F43" s="7">
        <f t="shared" si="2"/>
        <v>0</v>
      </c>
    </row>
    <row r="44">
      <c r="A44" s="12" t="str">
        <f>Foglio1!G44</f>
        <v>/ldqc/gqb/</v>
      </c>
      <c r="B44" s="12">
        <f>Foglio1!H44</f>
        <v>1343597</v>
      </c>
      <c r="D44" s="7">
        <v>120313.0</v>
      </c>
      <c r="E44" s="7">
        <f t="shared" si="1"/>
        <v>0</v>
      </c>
      <c r="F44" s="7">
        <f t="shared" si="2"/>
        <v>0</v>
      </c>
    </row>
    <row r="45">
      <c r="A45" s="12" t="str">
        <f>Foglio1!G45</f>
        <v>/ldqc/gqb/jtf/</v>
      </c>
      <c r="B45" s="12">
        <f>Foglio1!H45</f>
        <v>337721</v>
      </c>
      <c r="D45" s="7">
        <v>120313.0</v>
      </c>
      <c r="E45" s="7">
        <f t="shared" si="1"/>
        <v>0</v>
      </c>
      <c r="F45" s="7">
        <f t="shared" si="2"/>
        <v>0</v>
      </c>
    </row>
    <row r="46">
      <c r="A46" s="12" t="str">
        <f>Foglio1!G46</f>
        <v>/ldqc/gqb/lvwpqs/</v>
      </c>
      <c r="B46" s="12">
        <f>Foglio1!H46</f>
        <v>436217</v>
      </c>
      <c r="D46" s="7">
        <v>120895.0</v>
      </c>
      <c r="E46" s="7">
        <f t="shared" si="1"/>
        <v>0</v>
      </c>
      <c r="F46" s="7">
        <f t="shared" si="2"/>
        <v>0</v>
      </c>
    </row>
    <row r="47">
      <c r="A47" s="12" t="str">
        <f>Foglio1!G47</f>
        <v>/ldqc/gqb/vznbng/</v>
      </c>
      <c r="B47" s="12">
        <f>Foglio1!H47</f>
        <v>234790</v>
      </c>
      <c r="D47" s="7">
        <v>124906.0</v>
      </c>
      <c r="E47" s="7">
        <f t="shared" si="1"/>
        <v>0</v>
      </c>
      <c r="F47" s="7">
        <f t="shared" si="2"/>
        <v>0</v>
      </c>
    </row>
    <row r="48">
      <c r="A48" s="12" t="str">
        <f>Foglio1!G48</f>
        <v>/ldqc/jclb/</v>
      </c>
      <c r="B48" s="12">
        <f>Foglio1!H48</f>
        <v>26053496</v>
      </c>
      <c r="D48" s="7">
        <v>125371.0</v>
      </c>
      <c r="E48" s="7">
        <f t="shared" si="1"/>
        <v>0</v>
      </c>
      <c r="F48" s="7">
        <f t="shared" si="2"/>
        <v>0</v>
      </c>
    </row>
    <row r="49">
      <c r="A49" s="12" t="str">
        <f>Foglio1!G49</f>
        <v>/ldqc/jclb/bnz/</v>
      </c>
      <c r="B49" s="12">
        <f>Foglio1!H49</f>
        <v>199447</v>
      </c>
      <c r="D49" s="7">
        <v>130393.0</v>
      </c>
      <c r="E49" s="7">
        <f t="shared" si="1"/>
        <v>0</v>
      </c>
      <c r="F49" s="7">
        <f t="shared" si="2"/>
        <v>0</v>
      </c>
    </row>
    <row r="50">
      <c r="A50" s="12" t="str">
        <f>Foglio1!G50</f>
        <v>/ldqc/jclb/dtmtvbw/</v>
      </c>
      <c r="B50" s="12">
        <f>Foglio1!H50</f>
        <v>546936</v>
      </c>
      <c r="D50" s="7">
        <v>130393.0</v>
      </c>
      <c r="E50" s="7">
        <f t="shared" si="1"/>
        <v>0</v>
      </c>
      <c r="F50" s="7">
        <f t="shared" si="2"/>
        <v>0</v>
      </c>
    </row>
    <row r="51">
      <c r="A51" s="12" t="str">
        <f>Foglio1!G51</f>
        <v>/ldqc/jclb/dtmtvbw/bjthn/</v>
      </c>
      <c r="B51" s="12">
        <f>Foglio1!H51</f>
        <v>272777</v>
      </c>
      <c r="D51" s="7">
        <v>137259.0</v>
      </c>
      <c r="E51" s="7">
        <f t="shared" si="1"/>
        <v>0</v>
      </c>
      <c r="F51" s="7">
        <f t="shared" si="2"/>
        <v>0</v>
      </c>
    </row>
    <row r="52">
      <c r="A52" s="12" t="str">
        <f>Foglio1!G52</f>
        <v>/ldqc/jclb/dtmtvbw/hzlhz/</v>
      </c>
      <c r="B52" s="12">
        <f>Foglio1!H52</f>
        <v>50958</v>
      </c>
      <c r="D52" s="7">
        <v>142621.0</v>
      </c>
      <c r="E52" s="7">
        <f t="shared" si="1"/>
        <v>0</v>
      </c>
      <c r="F52" s="7">
        <f t="shared" si="2"/>
        <v>0</v>
      </c>
    </row>
    <row r="53">
      <c r="A53" s="12" t="str">
        <f>Foglio1!G53</f>
        <v>/ldqc/jclb/dtmtvbw/zmflq/</v>
      </c>
      <c r="B53" s="12">
        <f>Foglio1!H53</f>
        <v>223201</v>
      </c>
      <c r="D53" s="7">
        <v>146494.0</v>
      </c>
      <c r="E53" s="7">
        <f t="shared" si="1"/>
        <v>0</v>
      </c>
      <c r="F53" s="7">
        <f t="shared" si="2"/>
        <v>0</v>
      </c>
    </row>
    <row r="54">
      <c r="A54" s="12" t="str">
        <f>Foglio1!G54</f>
        <v>/ldqc/jclb/hnlrtpbz/</v>
      </c>
      <c r="B54" s="12">
        <f>Foglio1!H54</f>
        <v>665319</v>
      </c>
      <c r="D54" s="7">
        <v>148651.0</v>
      </c>
      <c r="E54" s="7">
        <f t="shared" si="1"/>
        <v>0</v>
      </c>
      <c r="F54" s="7">
        <f t="shared" si="2"/>
        <v>0</v>
      </c>
    </row>
    <row r="55">
      <c r="A55" s="12" t="str">
        <f>Foglio1!G55</f>
        <v>/ldqc/jclb/pbb/</v>
      </c>
      <c r="B55" s="12">
        <f>Foglio1!H55</f>
        <v>19611481</v>
      </c>
      <c r="D55" s="7">
        <v>150929.0</v>
      </c>
      <c r="E55" s="7">
        <f t="shared" si="1"/>
        <v>0</v>
      </c>
      <c r="F55" s="7">
        <f t="shared" si="2"/>
        <v>0</v>
      </c>
    </row>
    <row r="56">
      <c r="A56" s="12" t="str">
        <f>Foglio1!G56</f>
        <v>/ldqc/jclb/pbb/wqdlv/</v>
      </c>
      <c r="B56" s="12">
        <f>Foglio1!H56</f>
        <v>6180148</v>
      </c>
      <c r="D56" s="7">
        <v>164604.0</v>
      </c>
      <c r="E56" s="7">
        <f t="shared" si="1"/>
        <v>0</v>
      </c>
      <c r="F56" s="7">
        <f t="shared" si="2"/>
        <v>0</v>
      </c>
    </row>
    <row r="57">
      <c r="A57" s="12" t="str">
        <f>Foglio1!G57</f>
        <v>/ldqc/jclb/pbb/wqdlv/fgggwt/</v>
      </c>
      <c r="B57" s="12">
        <f>Foglio1!H57</f>
        <v>264892</v>
      </c>
      <c r="D57" s="7">
        <v>164604.0</v>
      </c>
      <c r="E57" s="7">
        <f t="shared" si="1"/>
        <v>0</v>
      </c>
      <c r="F57" s="7">
        <f t="shared" si="2"/>
        <v>0</v>
      </c>
    </row>
    <row r="58">
      <c r="A58" s="12" t="str">
        <f>Foglio1!G58</f>
        <v>/ldqc/jclb/pbb/wqdlv/hrghbhj/</v>
      </c>
      <c r="B58" s="12">
        <f>Foglio1!H58</f>
        <v>1075019</v>
      </c>
      <c r="D58" s="7">
        <v>174075.0</v>
      </c>
      <c r="E58" s="7">
        <f t="shared" si="1"/>
        <v>0</v>
      </c>
      <c r="F58" s="7">
        <f t="shared" si="2"/>
        <v>0</v>
      </c>
    </row>
    <row r="59">
      <c r="A59" s="12" t="str">
        <f>Foglio1!G59</f>
        <v>/ldqc/jclb/pbb/wqdlv/hrghbhj/lcgv/</v>
      </c>
      <c r="B59" s="12">
        <f>Foglio1!H59</f>
        <v>108934</v>
      </c>
      <c r="D59" s="7">
        <v>175830.0</v>
      </c>
      <c r="E59" s="7">
        <f t="shared" si="1"/>
        <v>0</v>
      </c>
      <c r="F59" s="7">
        <f t="shared" si="2"/>
        <v>0</v>
      </c>
    </row>
    <row r="60">
      <c r="A60" s="12" t="str">
        <f>Foglio1!G60</f>
        <v>/ldqc/jclb/pbb/wqdlv/hrghbhj/lcgv/wqdlv/</v>
      </c>
      <c r="B60" s="12">
        <f>Foglio1!H60</f>
        <v>78475</v>
      </c>
      <c r="D60" s="7">
        <v>176267.0</v>
      </c>
      <c r="E60" s="7">
        <f t="shared" si="1"/>
        <v>0</v>
      </c>
      <c r="F60" s="7">
        <f t="shared" si="2"/>
        <v>0</v>
      </c>
    </row>
    <row r="61">
      <c r="A61" s="12" t="str">
        <f>Foglio1!G61</f>
        <v>/ldqc/jclb/pbb/wqdlv/hrghbhj/tsdjgt/</v>
      </c>
      <c r="B61" s="12">
        <f>Foglio1!H61</f>
        <v>182740</v>
      </c>
      <c r="D61" s="7">
        <v>176900.0</v>
      </c>
      <c r="E61" s="7">
        <f t="shared" si="1"/>
        <v>0</v>
      </c>
      <c r="F61" s="7">
        <f t="shared" si="2"/>
        <v>0</v>
      </c>
    </row>
    <row r="62">
      <c r="A62" s="12" t="str">
        <f>Foglio1!G62</f>
        <v>/ldqc/jclb/pbb/wqdlv/hrghbhj/zfjjncvd/</v>
      </c>
      <c r="B62" s="12">
        <f>Foglio1!H62</f>
        <v>59841</v>
      </c>
      <c r="D62" s="7">
        <v>176900.0</v>
      </c>
      <c r="E62" s="7">
        <f t="shared" si="1"/>
        <v>0</v>
      </c>
      <c r="F62" s="7">
        <f t="shared" si="2"/>
        <v>0</v>
      </c>
    </row>
    <row r="63">
      <c r="A63" s="12" t="str">
        <f>Foglio1!G63</f>
        <v>/ldqc/jclb/pbb/wqdlv/nmbfwc/</v>
      </c>
      <c r="B63" s="12">
        <f>Foglio1!H63</f>
        <v>1017298</v>
      </c>
      <c r="D63" s="7">
        <v>178623.0</v>
      </c>
      <c r="E63" s="7">
        <f t="shared" si="1"/>
        <v>0</v>
      </c>
      <c r="F63" s="7">
        <f t="shared" si="2"/>
        <v>0</v>
      </c>
    </row>
    <row r="64">
      <c r="A64" s="12" t="str">
        <f>Foglio1!G64</f>
        <v>/ldqc/jclb/pbb/wqdlv/nmbfwc/jtn/</v>
      </c>
      <c r="B64" s="12">
        <f>Foglio1!H64</f>
        <v>23555</v>
      </c>
      <c r="D64" s="7">
        <v>182616.0</v>
      </c>
      <c r="E64" s="7">
        <f t="shared" si="1"/>
        <v>0</v>
      </c>
      <c r="F64" s="7">
        <f t="shared" si="2"/>
        <v>0</v>
      </c>
    </row>
    <row r="65">
      <c r="A65" s="12" t="str">
        <f>Foglio1!G65</f>
        <v>/ldqc/jclb/pbb/wqdlv/nmbfwc/wqdlv/</v>
      </c>
      <c r="B65" s="12">
        <f>Foglio1!H65</f>
        <v>69742</v>
      </c>
      <c r="D65" s="7">
        <v>182740.0</v>
      </c>
      <c r="E65" s="7">
        <f t="shared" si="1"/>
        <v>0</v>
      </c>
      <c r="F65" s="7">
        <f t="shared" si="2"/>
        <v>0</v>
      </c>
    </row>
    <row r="66">
      <c r="A66" s="12" t="str">
        <f>Foglio1!G66</f>
        <v>/ldqc/jclb/pbb/wqdlv/nmbfwc/zvnrwfhn/</v>
      </c>
      <c r="B66" s="12">
        <f>Foglio1!H66</f>
        <v>242009</v>
      </c>
      <c r="D66" s="7">
        <v>183315.0</v>
      </c>
      <c r="E66" s="7">
        <f t="shared" si="1"/>
        <v>0</v>
      </c>
      <c r="F66" s="7">
        <f t="shared" si="2"/>
        <v>0</v>
      </c>
    </row>
    <row r="67">
      <c r="A67" s="12" t="str">
        <f>Foglio1!G67</f>
        <v>/ldqc/jclb/pbb/wqdlv/tgmqnq/</v>
      </c>
      <c r="B67" s="12">
        <f>Foglio1!H67</f>
        <v>1573234</v>
      </c>
      <c r="D67" s="7">
        <v>189641.0</v>
      </c>
      <c r="E67" s="7">
        <f t="shared" si="1"/>
        <v>0</v>
      </c>
      <c r="F67" s="7">
        <f t="shared" si="2"/>
        <v>0</v>
      </c>
    </row>
    <row r="68">
      <c r="A68" s="12" t="str">
        <f>Foglio1!G68</f>
        <v>/ldqc/jclb/pbb/wqdlv/tgmqnq/lcgv/</v>
      </c>
      <c r="B68" s="12">
        <f>Foglio1!H68</f>
        <v>1086056</v>
      </c>
      <c r="D68" s="7">
        <v>195950.0</v>
      </c>
      <c r="E68" s="7">
        <f t="shared" si="1"/>
        <v>0</v>
      </c>
      <c r="F68" s="7">
        <f t="shared" si="2"/>
        <v>0</v>
      </c>
    </row>
    <row r="69">
      <c r="A69" s="12" t="str">
        <f>Foglio1!G69</f>
        <v>/ldqc/jclb/pbb/wqdlv/tgmqnq/lcgv/dzfglmz/</v>
      </c>
      <c r="B69" s="12">
        <f>Foglio1!H69</f>
        <v>220883</v>
      </c>
      <c r="D69" s="7">
        <v>199057.0</v>
      </c>
      <c r="E69" s="7">
        <f t="shared" si="1"/>
        <v>0</v>
      </c>
      <c r="F69" s="7">
        <f t="shared" si="2"/>
        <v>0</v>
      </c>
    </row>
    <row r="70">
      <c r="A70" s="12" t="str">
        <f>Foglio1!G70</f>
        <v>/ldqc/jclb/pbb/wqdlv/tgmqnq/lcgv/ljt/</v>
      </c>
      <c r="B70" s="12">
        <f>Foglio1!H70</f>
        <v>11842</v>
      </c>
      <c r="D70" s="7">
        <v>199447.0</v>
      </c>
      <c r="E70" s="7">
        <f t="shared" si="1"/>
        <v>0</v>
      </c>
      <c r="F70" s="7">
        <f t="shared" si="2"/>
        <v>0</v>
      </c>
    </row>
    <row r="71">
      <c r="A71" s="12" t="str">
        <f>Foglio1!G71</f>
        <v>/ldqc/jclb/pbb/wqdlv/tgmqnq/lcgv/rplqnt/</v>
      </c>
      <c r="B71" s="12">
        <f>Foglio1!H71</f>
        <v>119893</v>
      </c>
      <c r="D71" s="7">
        <v>201647.0</v>
      </c>
      <c r="E71" s="7">
        <f t="shared" si="1"/>
        <v>0</v>
      </c>
      <c r="F71" s="7">
        <f t="shared" si="2"/>
        <v>0</v>
      </c>
    </row>
    <row r="72">
      <c r="A72" s="12" t="str">
        <f>Foglio1!G72</f>
        <v>/ldqc/jclb/pbb/wqdlv/wqdlv/</v>
      </c>
      <c r="B72" s="12">
        <f>Foglio1!H72</f>
        <v>2103226</v>
      </c>
      <c r="D72" s="7">
        <v>201647.0</v>
      </c>
      <c r="E72" s="7">
        <f t="shared" si="1"/>
        <v>0</v>
      </c>
      <c r="F72" s="7">
        <f t="shared" si="2"/>
        <v>0</v>
      </c>
    </row>
    <row r="73">
      <c r="A73" s="12" t="str">
        <f>Foglio1!G73</f>
        <v>/ldqc/jclb/pbb/wqdlv/wqdlv/chnpddzn/</v>
      </c>
      <c r="B73" s="12">
        <f>Foglio1!H73</f>
        <v>263542</v>
      </c>
      <c r="D73" s="7">
        <v>204207.0</v>
      </c>
      <c r="E73" s="7">
        <f t="shared" si="1"/>
        <v>0</v>
      </c>
      <c r="F73" s="7">
        <f t="shared" si="2"/>
        <v>0</v>
      </c>
    </row>
    <row r="74">
      <c r="A74" s="12" t="str">
        <f>Foglio1!G74</f>
        <v>/ldqc/jclb/pbb/wqdlv/wqdlv/chnpddzn/wqdlv/</v>
      </c>
      <c r="B74" s="12">
        <f>Foglio1!H74</f>
        <v>6565</v>
      </c>
      <c r="D74" s="7">
        <v>204207.0</v>
      </c>
      <c r="E74" s="7">
        <f t="shared" si="1"/>
        <v>0</v>
      </c>
      <c r="F74" s="7">
        <f t="shared" si="2"/>
        <v>0</v>
      </c>
    </row>
    <row r="75">
      <c r="A75" s="12" t="str">
        <f>Foglio1!G75</f>
        <v>/ldqc/jclb/pbb/wqdlv/wqdlv/ppsm/</v>
      </c>
      <c r="B75" s="12">
        <f>Foglio1!H75</f>
        <v>1046537</v>
      </c>
      <c r="D75" s="7">
        <v>204401.0</v>
      </c>
      <c r="E75" s="7">
        <f t="shared" si="1"/>
        <v>0</v>
      </c>
      <c r="F75" s="7">
        <f t="shared" si="2"/>
        <v>0</v>
      </c>
    </row>
    <row r="76">
      <c r="A76" s="12" t="str">
        <f>Foglio1!G76</f>
        <v>/ldqc/jclb/pbb/wqdlv/wqdlv/ppsm/ggjnl/</v>
      </c>
      <c r="B76" s="12">
        <f>Foglio1!H76</f>
        <v>45841</v>
      </c>
      <c r="D76" s="7">
        <v>205015.0</v>
      </c>
      <c r="E76" s="7">
        <f t="shared" si="1"/>
        <v>0</v>
      </c>
      <c r="F76" s="7">
        <f t="shared" si="2"/>
        <v>0</v>
      </c>
    </row>
    <row r="77">
      <c r="A77" s="12" t="str">
        <f>Foglio1!G77</f>
        <v>/ldqc/jclb/pbb/wqdlv/wqdlv/ppsm/ssggblm/</v>
      </c>
      <c r="B77" s="12">
        <f>Foglio1!H77</f>
        <v>295510</v>
      </c>
      <c r="D77" s="7">
        <v>205267.0</v>
      </c>
      <c r="E77" s="7">
        <f t="shared" si="1"/>
        <v>0</v>
      </c>
      <c r="F77" s="7">
        <f t="shared" si="2"/>
        <v>0</v>
      </c>
    </row>
    <row r="78">
      <c r="A78" s="12" t="str">
        <f>Foglio1!G78</f>
        <v>/ldqc/jclb/pbb/wqdlv/wqdlv/swdnss/</v>
      </c>
      <c r="B78" s="12">
        <f>Foglio1!H78</f>
        <v>272987</v>
      </c>
      <c r="D78" s="7">
        <v>208912.0</v>
      </c>
      <c r="E78" s="7">
        <f t="shared" si="1"/>
        <v>0</v>
      </c>
      <c r="F78" s="7">
        <f t="shared" si="2"/>
        <v>0</v>
      </c>
    </row>
    <row r="79">
      <c r="A79" s="12" t="str">
        <f>Foglio1!G79</f>
        <v>/ldqc/jclb/pbb/wqdlv/wqdlv/swdnss/bmrzhjs/</v>
      </c>
      <c r="B79" s="12">
        <f>Foglio1!H79</f>
        <v>272987</v>
      </c>
      <c r="D79" s="7">
        <v>209584.0</v>
      </c>
      <c r="E79" s="7">
        <f t="shared" si="1"/>
        <v>0</v>
      </c>
      <c r="F79" s="7">
        <f t="shared" si="2"/>
        <v>0</v>
      </c>
    </row>
    <row r="80">
      <c r="A80" s="12" t="str">
        <f>Foglio1!G80</f>
        <v>/ldqc/jclb/pbb/zmflq/</v>
      </c>
      <c r="B80" s="12">
        <f>Foglio1!H80</f>
        <v>13431333</v>
      </c>
      <c r="D80" s="7">
        <v>220883.0</v>
      </c>
      <c r="E80" s="7">
        <f t="shared" si="1"/>
        <v>0</v>
      </c>
      <c r="F80" s="7">
        <f t="shared" si="2"/>
        <v>0</v>
      </c>
    </row>
    <row r="81">
      <c r="A81" s="12" t="str">
        <f>Foglio1!G81</f>
        <v>/ldqc/jclb/pbb/zmflq/hnrnldw/</v>
      </c>
      <c r="B81" s="12">
        <f>Foglio1!H81</f>
        <v>102631</v>
      </c>
      <c r="D81" s="7">
        <v>222222.0</v>
      </c>
      <c r="E81" s="7">
        <f t="shared" si="1"/>
        <v>0</v>
      </c>
      <c r="F81" s="7">
        <f t="shared" si="2"/>
        <v>0</v>
      </c>
    </row>
    <row r="82">
      <c r="A82" s="12" t="str">
        <f>Foglio1!G82</f>
        <v>/ldqc/jclb/pbb/zmflq/lcgv/</v>
      </c>
      <c r="B82" s="12">
        <f>Foglio1!H82</f>
        <v>8121467</v>
      </c>
      <c r="D82" s="7">
        <v>223201.0</v>
      </c>
      <c r="E82" s="7">
        <f t="shared" si="1"/>
        <v>0</v>
      </c>
      <c r="F82" s="7">
        <f t="shared" si="2"/>
        <v>0</v>
      </c>
    </row>
    <row r="83">
      <c r="A83" s="12" t="str">
        <f>Foglio1!G83</f>
        <v>/ldqc/jclb/pbb/zmflq/lcgv/dzz/</v>
      </c>
      <c r="B83" s="12">
        <f>Foglio1!H83</f>
        <v>1280789</v>
      </c>
      <c r="D83" s="7">
        <v>224145.0</v>
      </c>
      <c r="E83" s="7">
        <f t="shared" si="1"/>
        <v>0</v>
      </c>
      <c r="F83" s="7">
        <f t="shared" si="2"/>
        <v>0</v>
      </c>
    </row>
    <row r="84">
      <c r="A84" s="12" t="str">
        <f>Foglio1!G84</f>
        <v>/ldqc/jclb/pbb/zmflq/lcgv/dzz/cvvdv/</v>
      </c>
      <c r="B84" s="12">
        <f>Foglio1!H84</f>
        <v>375773</v>
      </c>
      <c r="D84" s="7">
        <v>228291.0</v>
      </c>
      <c r="E84" s="7">
        <f t="shared" si="1"/>
        <v>0</v>
      </c>
      <c r="F84" s="7">
        <f t="shared" si="2"/>
        <v>0</v>
      </c>
    </row>
    <row r="85">
      <c r="A85" s="12" t="str">
        <f>Foglio1!G85</f>
        <v>/ldqc/jclb/pbb/zmflq/lcgv/dzz/rsdw/</v>
      </c>
      <c r="B85" s="12">
        <f>Foglio1!H85</f>
        <v>37080</v>
      </c>
      <c r="D85" s="7">
        <v>233530.0</v>
      </c>
      <c r="E85" s="7">
        <f t="shared" si="1"/>
        <v>0</v>
      </c>
      <c r="F85" s="7">
        <f t="shared" si="2"/>
        <v>0</v>
      </c>
    </row>
    <row r="86">
      <c r="A86" s="12" t="str">
        <f>Foglio1!G86</f>
        <v>/ldqc/jclb/pbb/zmflq/lcgv/dzz/rsdw/lcgv/</v>
      </c>
      <c r="B86" s="12">
        <f>Foglio1!H86</f>
        <v>37080</v>
      </c>
      <c r="D86" s="7">
        <v>233873.0</v>
      </c>
      <c r="E86" s="7">
        <f t="shared" si="1"/>
        <v>0</v>
      </c>
      <c r="F86" s="7">
        <f t="shared" si="2"/>
        <v>0</v>
      </c>
    </row>
    <row r="87">
      <c r="A87" s="12" t="str">
        <f>Foglio1!G87</f>
        <v>/ldqc/jclb/pbb/zmflq/lcgv/dzz/sjrb/</v>
      </c>
      <c r="B87" s="12">
        <f>Foglio1!H87</f>
        <v>233530</v>
      </c>
      <c r="D87" s="7">
        <v>233873.0</v>
      </c>
      <c r="E87" s="7">
        <f t="shared" si="1"/>
        <v>0</v>
      </c>
      <c r="F87" s="7">
        <f t="shared" si="2"/>
        <v>0</v>
      </c>
    </row>
    <row r="88">
      <c r="A88" s="12" t="str">
        <f>Foglio1!G88</f>
        <v>/ldqc/jclb/pbb/zmflq/lcgv/hbzzf/</v>
      </c>
      <c r="B88" s="12">
        <f>Foglio1!H88</f>
        <v>36018</v>
      </c>
      <c r="D88" s="7">
        <v>234790.0</v>
      </c>
      <c r="E88" s="7">
        <f t="shared" si="1"/>
        <v>0</v>
      </c>
      <c r="F88" s="7">
        <f t="shared" si="2"/>
        <v>0</v>
      </c>
    </row>
    <row r="89">
      <c r="A89" s="12" t="str">
        <f>Foglio1!G89</f>
        <v>/ldqc/jclb/pbb/zmflq/lcgv/jncrbhc/</v>
      </c>
      <c r="B89" s="12">
        <f>Foglio1!H89</f>
        <v>450028</v>
      </c>
      <c r="D89" s="7">
        <v>235248.0</v>
      </c>
      <c r="E89" s="7">
        <f t="shared" si="1"/>
        <v>0</v>
      </c>
      <c r="F89" s="7">
        <f t="shared" si="2"/>
        <v>0</v>
      </c>
    </row>
    <row r="90">
      <c r="A90" s="12" t="str">
        <f>Foglio1!G90</f>
        <v>/ldqc/jclb/pbb/zmflq/lcgv/mzzpfnr/</v>
      </c>
      <c r="B90" s="12">
        <f>Foglio1!H90</f>
        <v>2086088</v>
      </c>
      <c r="D90" s="7">
        <v>241308.0</v>
      </c>
      <c r="E90" s="7">
        <f t="shared" si="1"/>
        <v>0</v>
      </c>
      <c r="F90" s="7">
        <f t="shared" si="2"/>
        <v>0</v>
      </c>
    </row>
    <row r="91">
      <c r="A91" s="12" t="str">
        <f>Foglio1!G91</f>
        <v>/ldqc/jclb/pbb/zmflq/lcgv/mzzpfnr/hmjzlr/</v>
      </c>
      <c r="B91" s="12">
        <f>Foglio1!H91</f>
        <v>268342</v>
      </c>
      <c r="D91" s="7">
        <v>242009.0</v>
      </c>
      <c r="E91" s="7">
        <f t="shared" si="1"/>
        <v>0</v>
      </c>
      <c r="F91" s="7">
        <f t="shared" si="2"/>
        <v>0</v>
      </c>
    </row>
    <row r="92">
      <c r="A92" s="12" t="str">
        <f>Foglio1!G92</f>
        <v>/ldqc/jclb/pbb/zmflq/lcgv/mzzpfnr/lcgv/</v>
      </c>
      <c r="B92" s="12">
        <f>Foglio1!H92</f>
        <v>944376</v>
      </c>
      <c r="D92" s="7">
        <v>242260.0</v>
      </c>
      <c r="E92" s="7">
        <f t="shared" si="1"/>
        <v>0</v>
      </c>
      <c r="F92" s="7">
        <f t="shared" si="2"/>
        <v>0</v>
      </c>
    </row>
    <row r="93">
      <c r="A93" s="12" t="str">
        <f>Foglio1!G93</f>
        <v>/ldqc/jclb/pbb/zmflq/lcgv/mzzpfnr/lcgv/pwhl/</v>
      </c>
      <c r="B93" s="12">
        <f>Foglio1!H93</f>
        <v>125371</v>
      </c>
      <c r="D93" s="7">
        <v>242899.0</v>
      </c>
      <c r="E93" s="7">
        <f t="shared" si="1"/>
        <v>0</v>
      </c>
      <c r="F93" s="7">
        <f t="shared" si="2"/>
        <v>0</v>
      </c>
    </row>
    <row r="94">
      <c r="A94" s="12" t="str">
        <f>Foglio1!G94</f>
        <v>/ldqc/jclb/pbb/zmflq/lcgv/mzzpfnr/lcgv/rfzrwc/</v>
      </c>
      <c r="B94" s="12">
        <f>Foglio1!H94</f>
        <v>819005</v>
      </c>
      <c r="D94" s="7">
        <v>243753.0</v>
      </c>
      <c r="E94" s="7">
        <f t="shared" si="1"/>
        <v>0</v>
      </c>
      <c r="F94" s="7">
        <f t="shared" si="2"/>
        <v>0</v>
      </c>
    </row>
    <row r="95">
      <c r="A95" s="12" t="str">
        <f>Foglio1!G95</f>
        <v>/ldqc/jclb/pbb/zmflq/lcgv/mzzpfnr/lcgv/rfzrwc/jjl/</v>
      </c>
      <c r="B95" s="12">
        <f>Foglio1!H95</f>
        <v>368646</v>
      </c>
      <c r="D95" s="7">
        <v>245681.0</v>
      </c>
      <c r="E95" s="7">
        <f t="shared" si="1"/>
        <v>0</v>
      </c>
      <c r="F95" s="7">
        <f t="shared" si="2"/>
        <v>0</v>
      </c>
    </row>
    <row r="96">
      <c r="A96" s="12" t="str">
        <f>Foglio1!G96</f>
        <v>/ldqc/jclb/pbb/zmflq/lcgv/mzzpfnr/lcgv/rfzrwc/jjl/jrjjr/</v>
      </c>
      <c r="B96" s="12">
        <f>Foglio1!H96</f>
        <v>243753</v>
      </c>
      <c r="D96" s="7">
        <v>248610.0</v>
      </c>
      <c r="E96" s="7">
        <f t="shared" si="1"/>
        <v>0</v>
      </c>
      <c r="F96" s="7">
        <f t="shared" si="2"/>
        <v>0</v>
      </c>
    </row>
    <row r="97">
      <c r="A97" s="12" t="str">
        <f>Foglio1!G97</f>
        <v>/ldqc/jclb/pbb/zmflq/lcgv/mzzpfnr/lcgv/rfzrwc/mqp/</v>
      </c>
      <c r="B97" s="12">
        <f>Foglio1!H97</f>
        <v>142621</v>
      </c>
      <c r="D97" s="7">
        <v>253966.0</v>
      </c>
      <c r="E97" s="7">
        <f t="shared" si="1"/>
        <v>0</v>
      </c>
      <c r="F97" s="7">
        <f t="shared" si="2"/>
        <v>0</v>
      </c>
    </row>
    <row r="98">
      <c r="A98" s="12" t="str">
        <f>Foglio1!G98</f>
        <v>/ldqc/jclb/pbb/zmflq/lcgv/mzzpfnr/lcgv/rfzrwc/wptr/</v>
      </c>
      <c r="B98" s="12">
        <f>Foglio1!H98</f>
        <v>46279</v>
      </c>
      <c r="D98" s="7">
        <v>256164.0</v>
      </c>
      <c r="E98" s="7">
        <f t="shared" si="1"/>
        <v>0</v>
      </c>
      <c r="F98" s="7">
        <f t="shared" si="2"/>
        <v>0</v>
      </c>
    </row>
    <row r="99">
      <c r="A99" s="12" t="str">
        <f>Foglio1!G99</f>
        <v>/ldqc/jclb/pbb/zmflq/lcgv/mzzpfnr/lcgv/rfzrwc/wqdlv/</v>
      </c>
      <c r="B99" s="12">
        <f>Foglio1!H99</f>
        <v>104474</v>
      </c>
      <c r="D99" s="7">
        <v>256295.0</v>
      </c>
      <c r="E99" s="7">
        <f t="shared" si="1"/>
        <v>0</v>
      </c>
      <c r="F99" s="7">
        <f t="shared" si="2"/>
        <v>0</v>
      </c>
    </row>
    <row r="100">
      <c r="A100" s="12" t="str">
        <f>Foglio1!G100</f>
        <v>/ldqc/jclb/pbb/zmflq/lcgv/mzzpfnr/mczs/</v>
      </c>
      <c r="B100" s="12">
        <f>Foglio1!H100</f>
        <v>534984</v>
      </c>
      <c r="D100" s="7">
        <v>257264.0</v>
      </c>
      <c r="E100" s="7">
        <f t="shared" si="1"/>
        <v>0</v>
      </c>
      <c r="F100" s="7">
        <f t="shared" si="2"/>
        <v>0</v>
      </c>
    </row>
    <row r="101">
      <c r="A101" s="12" t="str">
        <f>Foglio1!G101</f>
        <v>/ldqc/jclb/pbb/zmflq/lcgv/mzzpfnr/mczs/pjm/</v>
      </c>
      <c r="B101" s="12">
        <f>Foglio1!H101</f>
        <v>201647</v>
      </c>
      <c r="D101" s="7">
        <v>260404.0</v>
      </c>
      <c r="E101" s="7">
        <f t="shared" si="1"/>
        <v>0</v>
      </c>
      <c r="F101" s="7">
        <f t="shared" si="2"/>
        <v>0</v>
      </c>
    </row>
    <row r="102">
      <c r="A102" s="12" t="str">
        <f>Foglio1!G102</f>
        <v>/ldqc/jclb/pbb/zmflq/lcgv/mzzpfnr/mczs/pjm/wqdlv/</v>
      </c>
      <c r="B102" s="12">
        <f>Foglio1!H102</f>
        <v>201647</v>
      </c>
      <c r="D102" s="7">
        <v>261471.0</v>
      </c>
      <c r="E102" s="7">
        <f t="shared" si="1"/>
        <v>0</v>
      </c>
      <c r="F102" s="7">
        <f t="shared" si="2"/>
        <v>0</v>
      </c>
    </row>
    <row r="103">
      <c r="A103" s="12" t="str">
        <f>Foglio1!G103</f>
        <v>/ldqc/jclb/pbb/zmflq/lcgv/mzzpfnr/mczs/thbwb/</v>
      </c>
      <c r="B103" s="12">
        <f>Foglio1!H103</f>
        <v>146494</v>
      </c>
      <c r="D103" s="7">
        <v>263542.0</v>
      </c>
      <c r="E103" s="7">
        <f t="shared" si="1"/>
        <v>0</v>
      </c>
      <c r="F103" s="7">
        <f t="shared" si="2"/>
        <v>0</v>
      </c>
    </row>
    <row r="104">
      <c r="A104" s="12" t="str">
        <f>Foglio1!G104</f>
        <v>/ldqc/jclb/pbb/zmflq/lcgv/mzzpfnr/wqdlv/</v>
      </c>
      <c r="B104" s="12">
        <f>Foglio1!H104</f>
        <v>103876</v>
      </c>
      <c r="D104" s="7">
        <v>264892.0</v>
      </c>
      <c r="E104" s="7">
        <f t="shared" si="1"/>
        <v>0</v>
      </c>
      <c r="F104" s="7">
        <f t="shared" si="2"/>
        <v>0</v>
      </c>
    </row>
    <row r="105">
      <c r="A105" s="12" t="str">
        <f>Foglio1!G105</f>
        <v>/ldqc/jclb/pbb/zmflq/lcgv/nmbfwc/</v>
      </c>
      <c r="B105" s="12">
        <f>Foglio1!H105</f>
        <v>447914</v>
      </c>
      <c r="D105" s="7">
        <v>268342.0</v>
      </c>
      <c r="E105" s="7">
        <f t="shared" si="1"/>
        <v>0</v>
      </c>
      <c r="F105" s="7">
        <f t="shared" si="2"/>
        <v>0</v>
      </c>
    </row>
    <row r="106">
      <c r="A106" s="12" t="str">
        <f>Foglio1!G106</f>
        <v>/ldqc/jclb/pbb/zmflq/lcgv/nmbfwc/fgctdds/</v>
      </c>
      <c r="B106" s="12">
        <f>Foglio1!H106</f>
        <v>205015</v>
      </c>
      <c r="D106" s="7">
        <v>268413.0</v>
      </c>
      <c r="E106" s="7">
        <f t="shared" si="1"/>
        <v>0</v>
      </c>
      <c r="F106" s="7">
        <f t="shared" si="2"/>
        <v>0</v>
      </c>
    </row>
    <row r="107">
      <c r="A107" s="12" t="str">
        <f>Foglio1!G107</f>
        <v>/ldqc/jclb/pbb/zmflq/lcgv/nmbfwc/rwgscjbv/</v>
      </c>
      <c r="B107" s="12">
        <f>Foglio1!H107</f>
        <v>242899</v>
      </c>
      <c r="D107" s="7">
        <v>270671.0</v>
      </c>
      <c r="E107" s="7">
        <f t="shared" si="1"/>
        <v>0</v>
      </c>
      <c r="F107" s="7">
        <f t="shared" si="2"/>
        <v>0</v>
      </c>
    </row>
    <row r="108">
      <c r="A108" s="12" t="str">
        <f>Foglio1!G108</f>
        <v>/ldqc/jclb/pbb/zmflq/lcgv/rfzrwc/</v>
      </c>
      <c r="B108" s="12">
        <f>Foglio1!H108</f>
        <v>3493129</v>
      </c>
      <c r="D108" s="7">
        <v>272345.0</v>
      </c>
      <c r="E108" s="7">
        <f t="shared" si="1"/>
        <v>0</v>
      </c>
      <c r="F108" s="7">
        <f t="shared" si="2"/>
        <v>0</v>
      </c>
    </row>
    <row r="109">
      <c r="A109" s="12" t="str">
        <f>Foglio1!G109</f>
        <v>/ldqc/jclb/pbb/zmflq/lcgv/rfzrwc/bnsgzwhn/</v>
      </c>
      <c r="B109" s="12">
        <f>Foglio1!H109</f>
        <v>1101970</v>
      </c>
      <c r="D109" s="7">
        <v>272777.0</v>
      </c>
      <c r="E109" s="7">
        <f t="shared" si="1"/>
        <v>0</v>
      </c>
      <c r="F109" s="7">
        <f t="shared" si="2"/>
        <v>0</v>
      </c>
    </row>
    <row r="110">
      <c r="A110" s="12" t="str">
        <f>Foglio1!G110</f>
        <v>/ldqc/jclb/pbb/zmflq/lcgv/rfzrwc/bnsgzwhn/wpwmflr/</v>
      </c>
      <c r="B110" s="12">
        <f>Foglio1!H110</f>
        <v>644013</v>
      </c>
      <c r="D110" s="7">
        <v>272987.0</v>
      </c>
      <c r="E110" s="7">
        <f t="shared" si="1"/>
        <v>0</v>
      </c>
      <c r="F110" s="7">
        <f t="shared" si="2"/>
        <v>0</v>
      </c>
    </row>
    <row r="111">
      <c r="A111" s="12" t="str">
        <f>Foglio1!G111</f>
        <v>/ldqc/jclb/pbb/zmflq/lcgv/rfzrwc/bnsgzwhn/wpwmflr/rfzrwc/</v>
      </c>
      <c r="B111" s="12">
        <f>Foglio1!H111</f>
        <v>205267</v>
      </c>
      <c r="D111" s="7">
        <v>272987.0</v>
      </c>
      <c r="E111" s="7">
        <f t="shared" si="1"/>
        <v>0</v>
      </c>
      <c r="F111" s="7">
        <f t="shared" si="2"/>
        <v>0</v>
      </c>
    </row>
    <row r="112">
      <c r="A112" s="12" t="str">
        <f>Foglio1!G112</f>
        <v>/ldqc/jclb/pbb/zmflq/lcgv/rfzrwc/bnsgzwhn/wpwmflr/rfzrwc/zbhgwsd/</v>
      </c>
      <c r="B112" s="12">
        <f>Foglio1!H112</f>
        <v>43750</v>
      </c>
      <c r="D112" s="7">
        <v>279044.0</v>
      </c>
      <c r="E112" s="7">
        <f t="shared" si="1"/>
        <v>0</v>
      </c>
      <c r="F112" s="7">
        <f t="shared" si="2"/>
        <v>0</v>
      </c>
    </row>
    <row r="113">
      <c r="A113" s="12" t="str">
        <f>Foglio1!G113</f>
        <v>/ldqc/jclb/pbb/zmflq/lcgv/rfzrwc/bnsgzwhn/wpwmflr/srnm/</v>
      </c>
      <c r="B113" s="12">
        <f>Foglio1!H113</f>
        <v>164604</v>
      </c>
      <c r="D113" s="7">
        <v>279614.0</v>
      </c>
      <c r="E113" s="7">
        <f t="shared" si="1"/>
        <v>0</v>
      </c>
      <c r="F113" s="7">
        <f t="shared" si="2"/>
        <v>0</v>
      </c>
    </row>
    <row r="114">
      <c r="A114" s="12" t="str">
        <f>Foglio1!G114</f>
        <v>/ldqc/jclb/pbb/zmflq/lcgv/rfzrwc/bnsgzwhn/wpwmflr/srnm/rvvtgr/</v>
      </c>
      <c r="B114" s="12">
        <f>Foglio1!H114</f>
        <v>164604</v>
      </c>
      <c r="D114" s="7">
        <v>282258.0</v>
      </c>
      <c r="E114" s="7">
        <f t="shared" si="1"/>
        <v>0</v>
      </c>
      <c r="F114" s="7">
        <f t="shared" si="2"/>
        <v>0</v>
      </c>
    </row>
    <row r="115">
      <c r="A115" s="12" t="str">
        <f>Foglio1!G115</f>
        <v>/ldqc/jclb/pbb/zmflq/lcgv/rfzrwc/bnsgzwhn/zmflq/</v>
      </c>
      <c r="B115" s="12">
        <f>Foglio1!H115</f>
        <v>448065</v>
      </c>
      <c r="D115" s="7">
        <v>282718.0</v>
      </c>
      <c r="E115" s="7">
        <f t="shared" si="1"/>
        <v>0</v>
      </c>
      <c r="F115" s="7">
        <f t="shared" si="2"/>
        <v>0</v>
      </c>
    </row>
    <row r="116">
      <c r="A116" s="12" t="str">
        <f>Foglio1!G116</f>
        <v>/ldqc/jclb/pbb/zmflq/lcgv/rfzrwc/lcgv/</v>
      </c>
      <c r="B116" s="12">
        <f>Foglio1!H116</f>
        <v>733446</v>
      </c>
      <c r="D116" s="7">
        <v>283123.0</v>
      </c>
      <c r="E116" s="7">
        <f t="shared" si="1"/>
        <v>0</v>
      </c>
      <c r="F116" s="7">
        <f t="shared" si="2"/>
        <v>0</v>
      </c>
    </row>
    <row r="117">
      <c r="A117" s="12" t="str">
        <f>Foglio1!G117</f>
        <v>/ldqc/jclb/pbb/zmflq/lcgv/rfzrwc/lcgv/lcgv/</v>
      </c>
      <c r="B117" s="12">
        <f>Foglio1!H117</f>
        <v>99853</v>
      </c>
      <c r="D117" s="7">
        <v>284536.0</v>
      </c>
      <c r="E117" s="7">
        <f t="shared" si="1"/>
        <v>0</v>
      </c>
      <c r="F117" s="7">
        <f t="shared" si="2"/>
        <v>0</v>
      </c>
    </row>
    <row r="118">
      <c r="A118" s="12" t="str">
        <f>Foglio1!G118</f>
        <v>/ldqc/jclb/pbb/zmflq/lcgv/rfzrwc/lcgv/lcgv/bpjzg/</v>
      </c>
      <c r="B118" s="12">
        <f>Foglio1!H118</f>
        <v>99853</v>
      </c>
      <c r="D118" s="7">
        <v>293155.0</v>
      </c>
      <c r="E118" s="7">
        <f t="shared" si="1"/>
        <v>0</v>
      </c>
      <c r="F118" s="7">
        <f t="shared" si="2"/>
        <v>0</v>
      </c>
    </row>
    <row r="119">
      <c r="A119" s="12" t="str">
        <f>Foglio1!G119</f>
        <v>/ldqc/jclb/pbb/zmflq/lcgv/rfzrwc/lcgv/pqttlp/</v>
      </c>
      <c r="B119" s="12">
        <f>Foglio1!H119</f>
        <v>633593</v>
      </c>
      <c r="D119" s="7">
        <v>293243.0</v>
      </c>
      <c r="E119" s="7">
        <f t="shared" si="1"/>
        <v>0</v>
      </c>
      <c r="F119" s="7">
        <f t="shared" si="2"/>
        <v>0</v>
      </c>
    </row>
    <row r="120">
      <c r="A120" s="12" t="str">
        <f>Foglio1!G120</f>
        <v>/ldqc/jclb/pbb/zmflq/lcgv/rfzrwc/lcgv/pqttlp/bgvhcgfn/</v>
      </c>
      <c r="B120" s="12">
        <f>Foglio1!H120</f>
        <v>228291</v>
      </c>
      <c r="D120" s="7">
        <v>295510.0</v>
      </c>
      <c r="E120" s="7">
        <f t="shared" si="1"/>
        <v>0</v>
      </c>
      <c r="F120" s="7">
        <f t="shared" si="2"/>
        <v>0</v>
      </c>
    </row>
    <row r="121">
      <c r="A121" s="12" t="str">
        <f>Foglio1!G121</f>
        <v>/ldqc/jclb/pbb/zmflq/lcgv/rfzrwc/rcvwcbfd/</v>
      </c>
      <c r="B121" s="12">
        <f>Foglio1!H121</f>
        <v>270671</v>
      </c>
      <c r="D121" s="7">
        <v>305021.0</v>
      </c>
      <c r="E121" s="7">
        <f t="shared" si="1"/>
        <v>0</v>
      </c>
      <c r="F121" s="7">
        <f t="shared" si="2"/>
        <v>0</v>
      </c>
    </row>
    <row r="122">
      <c r="A122" s="12" t="str">
        <f>Foglio1!G122</f>
        <v>/ldqc/jclb/pbb/zmflq/lcgv/rfzrwc/rcvwcbfd/vtrtt/</v>
      </c>
      <c r="B122" s="12">
        <f>Foglio1!H122</f>
        <v>189641</v>
      </c>
      <c r="D122" s="7">
        <v>333710.0</v>
      </c>
      <c r="E122" s="7">
        <f t="shared" si="1"/>
        <v>0</v>
      </c>
      <c r="F122" s="7">
        <f t="shared" si="2"/>
        <v>0</v>
      </c>
    </row>
    <row r="123">
      <c r="A123" s="12" t="str">
        <f>Foglio1!G123</f>
        <v>/ldqc/jclb/pbb/zmflq/lcgv/rfzrwc/rcvwcbfd/vtrtt/ztsvzpn/</v>
      </c>
      <c r="B123" s="12">
        <f>Foglio1!H123</f>
        <v>51632</v>
      </c>
      <c r="D123" s="7">
        <v>333710.0</v>
      </c>
      <c r="E123" s="7">
        <f t="shared" si="1"/>
        <v>0</v>
      </c>
      <c r="F123" s="7">
        <f t="shared" si="2"/>
        <v>0</v>
      </c>
    </row>
    <row r="124">
      <c r="A124" s="12" t="str">
        <f>Foglio1!G124</f>
        <v>/ldqc/jclb/pbb/zmflq/lcgv/rfzrwc/rcvwcbfd/wgp/</v>
      </c>
      <c r="B124" s="12">
        <f>Foglio1!H124</f>
        <v>81030</v>
      </c>
      <c r="D124" s="7">
        <v>337721.0</v>
      </c>
      <c r="E124" s="7">
        <f t="shared" si="1"/>
        <v>0</v>
      </c>
      <c r="F124" s="7">
        <f t="shared" si="2"/>
        <v>0</v>
      </c>
    </row>
    <row r="125">
      <c r="A125" s="12" t="str">
        <f>Foglio1!G125</f>
        <v>/ldqc/jclb/pbb/zmflq/lcgv/rfzrwc/wqmdw/</v>
      </c>
      <c r="B125" s="12">
        <f>Foglio1!H125</f>
        <v>58554</v>
      </c>
      <c r="D125" s="7">
        <v>368646.0</v>
      </c>
      <c r="E125" s="7">
        <f t="shared" si="1"/>
        <v>0</v>
      </c>
      <c r="F125" s="7">
        <f t="shared" si="2"/>
        <v>0</v>
      </c>
    </row>
    <row r="126">
      <c r="A126" s="12" t="str">
        <f>Foglio1!G126</f>
        <v>/ldqc/jclb/pbb/zmflq/lcgv/rfzrwc/wqmdw/zmrdf/</v>
      </c>
      <c r="B126" s="12">
        <f>Foglio1!H126</f>
        <v>58554</v>
      </c>
      <c r="D126" s="7">
        <v>375773.0</v>
      </c>
      <c r="E126" s="7">
        <f t="shared" si="1"/>
        <v>0</v>
      </c>
      <c r="F126" s="7">
        <f t="shared" si="2"/>
        <v>0</v>
      </c>
    </row>
    <row r="127">
      <c r="A127" s="12" t="str">
        <f>Foglio1!G127</f>
        <v>/ldqc/jclb/pbb/zmflq/lcgv/rfzrwc/wqmdw/zmrdf/qqgw/</v>
      </c>
      <c r="B127" s="12">
        <f>Foglio1!H127</f>
        <v>58554</v>
      </c>
      <c r="D127" s="7">
        <v>394607.0</v>
      </c>
      <c r="E127" s="7">
        <f t="shared" si="1"/>
        <v>0</v>
      </c>
      <c r="F127" s="7">
        <f t="shared" si="2"/>
        <v>0</v>
      </c>
    </row>
    <row r="128">
      <c r="A128" s="12" t="str">
        <f>Foglio1!G128</f>
        <v>/ldqc/jclb/pbb/zmflq/lcgv/rfzrwc/zmflq/</v>
      </c>
      <c r="B128" s="12">
        <f>Foglio1!H128</f>
        <v>479520</v>
      </c>
      <c r="D128" s="7">
        <v>395864.0</v>
      </c>
      <c r="E128" s="7">
        <f t="shared" si="1"/>
        <v>0</v>
      </c>
      <c r="F128" s="7">
        <f t="shared" si="2"/>
        <v>0</v>
      </c>
    </row>
    <row r="129">
      <c r="A129" s="12" t="str">
        <f>Foglio1!G129</f>
        <v>/ldqc/jclb/pbb/zmflq/lcgv/rnrmhfz/</v>
      </c>
      <c r="B129" s="12">
        <f>Foglio1!H129</f>
        <v>19759</v>
      </c>
      <c r="D129" s="7">
        <v>398415.0</v>
      </c>
      <c r="E129" s="7">
        <f t="shared" si="1"/>
        <v>0</v>
      </c>
      <c r="F129" s="7">
        <f t="shared" si="2"/>
        <v>0</v>
      </c>
    </row>
    <row r="130">
      <c r="A130" s="12" t="str">
        <f>Foglio1!G130</f>
        <v>/ldqc/jclb/pbb/zmflq/lcgv/zmflq/</v>
      </c>
      <c r="B130" s="12">
        <f>Foglio1!H130</f>
        <v>102538</v>
      </c>
      <c r="D130" s="7">
        <v>399727.0</v>
      </c>
      <c r="E130" s="7">
        <f t="shared" si="1"/>
        <v>0</v>
      </c>
      <c r="F130" s="7">
        <f t="shared" si="2"/>
        <v>0</v>
      </c>
    </row>
    <row r="131">
      <c r="A131" s="12" t="str">
        <f>Foglio1!G131</f>
        <v>/ldqc/jclb/pbb/zmflq/mpmcghz/</v>
      </c>
      <c r="B131" s="12">
        <f>Foglio1!H131</f>
        <v>235248</v>
      </c>
      <c r="D131" s="7">
        <v>436217.0</v>
      </c>
      <c r="E131" s="7">
        <f t="shared" si="1"/>
        <v>0</v>
      </c>
      <c r="F131" s="7">
        <f t="shared" si="2"/>
        <v>0</v>
      </c>
    </row>
    <row r="132">
      <c r="A132" s="12" t="str">
        <f>Foglio1!G132</f>
        <v>/ldqc/jclb/pbb/zmflq/nbbv/</v>
      </c>
      <c r="B132" s="12">
        <f>Foglio1!H132</f>
        <v>466600</v>
      </c>
      <c r="D132" s="7">
        <v>444278.0</v>
      </c>
      <c r="E132" s="7">
        <f t="shared" si="1"/>
        <v>0</v>
      </c>
      <c r="F132" s="7">
        <f t="shared" si="2"/>
        <v>0</v>
      </c>
    </row>
    <row r="133">
      <c r="A133" s="12" t="str">
        <f>Foglio1!G133</f>
        <v>/ldqc/jclb/pbb/zmflq/nbbv/wqdlv/</v>
      </c>
      <c r="B133" s="12">
        <f>Foglio1!H133</f>
        <v>293155</v>
      </c>
      <c r="D133" s="7">
        <v>447914.0</v>
      </c>
      <c r="E133" s="7">
        <f t="shared" si="1"/>
        <v>0</v>
      </c>
      <c r="F133" s="7">
        <f t="shared" si="2"/>
        <v>0</v>
      </c>
    </row>
    <row r="134">
      <c r="A134" s="12" t="str">
        <f>Foglio1!G134</f>
        <v>/ldqc/jclb/pbb/zmflq/qsnfzp/</v>
      </c>
      <c r="B134" s="12">
        <f>Foglio1!H134</f>
        <v>241308</v>
      </c>
      <c r="D134" s="7">
        <v>448065.0</v>
      </c>
      <c r="E134" s="7">
        <f t="shared" si="1"/>
        <v>0</v>
      </c>
      <c r="F134" s="7">
        <f t="shared" si="2"/>
        <v>0</v>
      </c>
    </row>
    <row r="135">
      <c r="A135" s="12" t="str">
        <f>Foglio1!G135</f>
        <v>/ldqc/jclb/pbb/zmflq/tntnjg/</v>
      </c>
      <c r="B135" s="12">
        <f>Foglio1!H135</f>
        <v>20210</v>
      </c>
      <c r="D135" s="7">
        <v>450028.0</v>
      </c>
      <c r="E135" s="7">
        <f t="shared" si="1"/>
        <v>0</v>
      </c>
      <c r="F135" s="7">
        <f t="shared" si="2"/>
        <v>0</v>
      </c>
    </row>
    <row r="136">
      <c r="A136" s="12" t="str">
        <f>Foglio1!G136</f>
        <v>/ldqc/jclb/pbb/zmflq/wqdlv/</v>
      </c>
      <c r="B136" s="12">
        <f>Foglio1!H136</f>
        <v>4243869</v>
      </c>
      <c r="D136" s="7">
        <v>458760.0</v>
      </c>
      <c r="E136" s="7">
        <f t="shared" si="1"/>
        <v>0</v>
      </c>
      <c r="F136" s="7">
        <f t="shared" si="2"/>
        <v>0</v>
      </c>
    </row>
    <row r="137">
      <c r="A137" s="12" t="str">
        <f>Foglio1!G137</f>
        <v>/ldqc/jclb/pbb/zmflq/wqdlv/dqpgtmdl/</v>
      </c>
      <c r="B137" s="12">
        <f>Foglio1!H137</f>
        <v>268413</v>
      </c>
      <c r="D137" s="7">
        <v>465738.0</v>
      </c>
      <c r="E137" s="7">
        <f t="shared" si="1"/>
        <v>0</v>
      </c>
      <c r="F137" s="7">
        <f t="shared" si="2"/>
        <v>0</v>
      </c>
    </row>
    <row r="138">
      <c r="A138" s="12" t="str">
        <f>Foglio1!G138</f>
        <v>/ldqc/jclb/pbb/zmflq/wqdlv/jrqsqrv/</v>
      </c>
      <c r="B138" s="12">
        <f>Foglio1!H138</f>
        <v>3143244</v>
      </c>
      <c r="D138" s="7">
        <v>466600.0</v>
      </c>
      <c r="E138" s="7">
        <f t="shared" si="1"/>
        <v>0</v>
      </c>
      <c r="F138" s="7">
        <f t="shared" si="2"/>
        <v>0</v>
      </c>
    </row>
    <row r="139">
      <c r="A139" s="12" t="str">
        <f>Foglio1!G139</f>
        <v>/ldqc/jclb/pbb/zmflq/wqdlv/jrqsqrv/ppwcgc/</v>
      </c>
      <c r="B139" s="12">
        <f>Foglio1!H139</f>
        <v>498324</v>
      </c>
      <c r="D139" s="7">
        <v>468469.0</v>
      </c>
      <c r="E139" s="7">
        <f t="shared" si="1"/>
        <v>0</v>
      </c>
      <c r="F139" s="7">
        <f t="shared" si="2"/>
        <v>0</v>
      </c>
    </row>
    <row r="140">
      <c r="A140" s="12" t="str">
        <f>Foglio1!G140</f>
        <v>/ldqc/jclb/pbb/zmflq/wqdlv/jrqsqrv/ppwcgc/cvnd/</v>
      </c>
      <c r="B140" s="12">
        <f>Foglio1!H140</f>
        <v>248610</v>
      </c>
      <c r="D140" s="7">
        <v>479520.0</v>
      </c>
      <c r="E140" s="7">
        <f t="shared" si="1"/>
        <v>0</v>
      </c>
      <c r="F140" s="7">
        <f t="shared" si="2"/>
        <v>0</v>
      </c>
    </row>
    <row r="141">
      <c r="A141" s="12" t="str">
        <f>Foglio1!G141</f>
        <v>/ldqc/jclb/pbb/zmflq/wqdlv/jrqsqrv/zjr/</v>
      </c>
      <c r="B141" s="12">
        <f>Foglio1!H141</f>
        <v>224145</v>
      </c>
      <c r="D141" s="7">
        <v>498324.0</v>
      </c>
      <c r="E141" s="7">
        <f t="shared" si="1"/>
        <v>0</v>
      </c>
      <c r="F141" s="7">
        <f t="shared" si="2"/>
        <v>0</v>
      </c>
    </row>
    <row r="142">
      <c r="A142" s="12" t="str">
        <f>Foglio1!G142</f>
        <v>/ldqc/jclb/pbb/zmflq/wqdlv/jrqsqrv/zmflq/</v>
      </c>
      <c r="B142" s="12">
        <f>Foglio1!H142</f>
        <v>1787197</v>
      </c>
      <c r="D142" s="7">
        <v>499010.0</v>
      </c>
      <c r="E142" s="7">
        <f t="shared" si="1"/>
        <v>0</v>
      </c>
      <c r="F142" s="7">
        <f t="shared" si="2"/>
        <v>0</v>
      </c>
    </row>
    <row r="143">
      <c r="A143" s="12" t="str">
        <f>Foglio1!G143</f>
        <v>/ldqc/jclb/pbb/zmflq/wqdlv/jrqsqrv/zmflq/wqgngf/</v>
      </c>
      <c r="B143" s="12">
        <f>Foglio1!H143</f>
        <v>892345</v>
      </c>
      <c r="D143" s="7">
        <v>509041.0</v>
      </c>
      <c r="E143" s="7">
        <f t="shared" si="1"/>
        <v>0</v>
      </c>
      <c r="F143" s="7">
        <f t="shared" si="2"/>
        <v>0</v>
      </c>
    </row>
    <row r="144">
      <c r="A144" s="12" t="str">
        <f>Foglio1!G144</f>
        <v>/ldqc/jclb/pbb/zmflq/wqdlv/jrqsqrv/zmflq/wqgngf/jpgfsgd/</v>
      </c>
      <c r="B144" s="12">
        <f>Foglio1!H144</f>
        <v>594921</v>
      </c>
      <c r="D144" s="7">
        <v>534984.0</v>
      </c>
      <c r="E144" s="7">
        <f t="shared" si="1"/>
        <v>0</v>
      </c>
      <c r="F144" s="7">
        <f t="shared" si="2"/>
        <v>0</v>
      </c>
    </row>
    <row r="145">
      <c r="A145" s="12" t="str">
        <f>Foglio1!G145</f>
        <v>/ldqc/jclb/pbb/zmflq/wqdlv/jrqsqrv/zmflq/wqgngf/jpgfsgd/lcgv/</v>
      </c>
      <c r="B145" s="12">
        <f>Foglio1!H145</f>
        <v>395864</v>
      </c>
      <c r="D145" s="7">
        <v>541238.0</v>
      </c>
      <c r="E145" s="7">
        <f t="shared" si="1"/>
        <v>0</v>
      </c>
      <c r="F145" s="7">
        <f t="shared" si="2"/>
        <v>0</v>
      </c>
    </row>
    <row r="146">
      <c r="A146" s="12" t="str">
        <f>Foglio1!G146</f>
        <v>/ldqc/jclb/pbb/zmflq/wqdlv/jrqsqrv/zmflq/wqgngf/jpgfsgd/lcgv/wsjs/</v>
      </c>
      <c r="B146" s="12">
        <f>Foglio1!H146</f>
        <v>111635</v>
      </c>
      <c r="D146" s="7">
        <v>546936.0</v>
      </c>
      <c r="E146" s="7">
        <f t="shared" si="1"/>
        <v>0</v>
      </c>
      <c r="F146" s="7">
        <f t="shared" si="2"/>
        <v>0</v>
      </c>
    </row>
    <row r="147">
      <c r="A147" s="12" t="str">
        <f>Foglio1!G147</f>
        <v>/ldqc/jclb/pbb/zmflq/wqdlv/jrqsqrv/zmflq/wqgngf/jpgfsgd/qbrwz/</v>
      </c>
      <c r="B147" s="12">
        <f>Foglio1!H147</f>
        <v>199057</v>
      </c>
      <c r="D147" s="7">
        <v>588698.0</v>
      </c>
      <c r="E147" s="7">
        <f t="shared" si="1"/>
        <v>0</v>
      </c>
      <c r="F147" s="7">
        <f t="shared" si="2"/>
        <v>0</v>
      </c>
    </row>
    <row r="148">
      <c r="A148" s="12" t="str">
        <f>Foglio1!G148</f>
        <v>/ldqc/jclb/pbb/zmflq/wqdlv/jrqsqrv/zmflq/wqgngf/ldwgr/</v>
      </c>
      <c r="B148" s="12">
        <f>Foglio1!H148</f>
        <v>260404</v>
      </c>
      <c r="D148" s="7">
        <v>594921.0</v>
      </c>
      <c r="E148" s="7">
        <f t="shared" si="1"/>
        <v>0</v>
      </c>
      <c r="F148" s="7">
        <f t="shared" si="2"/>
        <v>0</v>
      </c>
    </row>
    <row r="149">
      <c r="A149" s="12" t="str">
        <f>Foglio1!G149</f>
        <v>/ldqc/jclb/pbb/zmflq/wqdlv/rfzrwc/</v>
      </c>
      <c r="B149" s="12">
        <f>Foglio1!H149</f>
        <v>32819</v>
      </c>
      <c r="D149" s="7">
        <v>633593.0</v>
      </c>
      <c r="E149" s="7">
        <f t="shared" si="1"/>
        <v>0</v>
      </c>
      <c r="F149" s="7">
        <f t="shared" si="2"/>
        <v>0</v>
      </c>
    </row>
    <row r="150">
      <c r="A150" s="12" t="str">
        <f>Foglio1!G150</f>
        <v>/ldqc/jclb/pbb/zmflq/wqdlv/rfzrwc/lmcg/</v>
      </c>
      <c r="B150" s="12">
        <f>Foglio1!H150</f>
        <v>32819</v>
      </c>
      <c r="D150" s="7">
        <v>634941.0</v>
      </c>
      <c r="E150" s="7">
        <f t="shared" si="1"/>
        <v>0</v>
      </c>
      <c r="F150" s="7">
        <f t="shared" si="2"/>
        <v>0</v>
      </c>
    </row>
    <row r="151">
      <c r="A151" s="12" t="str">
        <f>Foglio1!G151</f>
        <v>/ldqc/jclb/vhjwtq/</v>
      </c>
      <c r="B151" s="12">
        <f>Foglio1!H151</f>
        <v>176900</v>
      </c>
      <c r="D151" s="7">
        <v>644013.0</v>
      </c>
      <c r="E151" s="7">
        <f t="shared" si="1"/>
        <v>0</v>
      </c>
      <c r="F151" s="7">
        <f t="shared" si="2"/>
        <v>0</v>
      </c>
    </row>
    <row r="152">
      <c r="A152" s="12" t="str">
        <f>Foglio1!G152</f>
        <v>/ldqc/jclb/vhjwtq/qgqbrv/</v>
      </c>
      <c r="B152" s="12">
        <f>Foglio1!H152</f>
        <v>176900</v>
      </c>
      <c r="D152" s="7">
        <v>665319.0</v>
      </c>
      <c r="E152" s="7">
        <f t="shared" si="1"/>
        <v>0</v>
      </c>
      <c r="F152" s="7">
        <f t="shared" si="2"/>
        <v>0</v>
      </c>
    </row>
    <row r="153">
      <c r="A153" s="12" t="str">
        <f>Foglio1!G153</f>
        <v>/ldqc/jclb/vpfggv/</v>
      </c>
      <c r="B153" s="12">
        <f>Foglio1!H153</f>
        <v>4548392</v>
      </c>
      <c r="D153" s="7">
        <v>696077.0</v>
      </c>
      <c r="E153" s="7">
        <f t="shared" si="1"/>
        <v>0</v>
      </c>
      <c r="F153" s="7">
        <f t="shared" si="2"/>
        <v>0</v>
      </c>
    </row>
    <row r="154">
      <c r="A154" s="12" t="str">
        <f>Foglio1!G154</f>
        <v>/ldqc/jclb/vpfggv/scw/</v>
      </c>
      <c r="B154" s="12">
        <f>Foglio1!H154</f>
        <v>245681</v>
      </c>
      <c r="D154" s="7">
        <v>700472.0</v>
      </c>
      <c r="E154" s="7">
        <f t="shared" si="1"/>
        <v>0</v>
      </c>
      <c r="F154" s="7">
        <f t="shared" si="2"/>
        <v>0</v>
      </c>
    </row>
    <row r="155">
      <c r="A155" s="12" t="str">
        <f>Foglio1!G155</f>
        <v>/ldqc/jclb/vpfggv/tpmnhdc/</v>
      </c>
      <c r="B155" s="12">
        <f>Foglio1!H155</f>
        <v>2050467</v>
      </c>
      <c r="D155" s="7">
        <v>700472.0</v>
      </c>
      <c r="E155" s="7">
        <f t="shared" si="1"/>
        <v>0</v>
      </c>
      <c r="F155" s="7">
        <f t="shared" si="2"/>
        <v>0</v>
      </c>
    </row>
    <row r="156">
      <c r="A156" s="12" t="str">
        <f>Foglio1!G156</f>
        <v>/ldqc/jclb/vpfggv/tpmnhdc/fjwr/</v>
      </c>
      <c r="B156" s="12">
        <f>Foglio1!H156</f>
        <v>293243</v>
      </c>
      <c r="D156" s="7">
        <v>708594.0</v>
      </c>
      <c r="E156" s="7">
        <f t="shared" si="1"/>
        <v>0</v>
      </c>
      <c r="F156" s="7">
        <f t="shared" si="2"/>
        <v>0</v>
      </c>
    </row>
    <row r="157">
      <c r="A157" s="12" t="str">
        <f>Foglio1!G157</f>
        <v>/ldqc/jclb/vpfggv/tpmnhdc/lcllz/</v>
      </c>
      <c r="B157" s="12">
        <f>Foglio1!H157</f>
        <v>717412</v>
      </c>
      <c r="D157" s="7">
        <v>717412.0</v>
      </c>
      <c r="E157" s="7">
        <f t="shared" si="1"/>
        <v>0</v>
      </c>
      <c r="F157" s="7">
        <f t="shared" si="2"/>
        <v>0</v>
      </c>
    </row>
    <row r="158">
      <c r="A158" s="12" t="str">
        <f>Foglio1!G158</f>
        <v>/ldqc/jclb/vpfggv/tpmnhdc/lcllz/flwws/</v>
      </c>
      <c r="B158" s="12">
        <f>Foglio1!H158</f>
        <v>222222</v>
      </c>
      <c r="D158" s="7">
        <v>733446.0</v>
      </c>
      <c r="E158" s="7">
        <f t="shared" si="1"/>
        <v>0</v>
      </c>
      <c r="F158" s="7">
        <f t="shared" si="2"/>
        <v>0</v>
      </c>
    </row>
    <row r="159">
      <c r="A159" s="12" t="str">
        <f>Foglio1!G159</f>
        <v>/ldqc/jclb/vpfggv/tpmnhdc/lcllz/zmflq/</v>
      </c>
      <c r="B159" s="12">
        <f>Foglio1!H159</f>
        <v>284536</v>
      </c>
      <c r="D159" s="7">
        <v>746860.0</v>
      </c>
      <c r="E159" s="7">
        <f t="shared" si="1"/>
        <v>0</v>
      </c>
      <c r="F159" s="7">
        <f t="shared" si="2"/>
        <v>0</v>
      </c>
    </row>
    <row r="160">
      <c r="A160" s="12" t="str">
        <f>Foglio1!G160</f>
        <v>/ldqc/jclb/vpfggv/tpmnhdc/nmbfwc/</v>
      </c>
      <c r="B160" s="12">
        <f>Foglio1!H160</f>
        <v>1039812</v>
      </c>
      <c r="D160" s="7">
        <v>750372.0</v>
      </c>
      <c r="E160" s="7">
        <f t="shared" si="1"/>
        <v>0</v>
      </c>
      <c r="F160" s="7">
        <f t="shared" si="2"/>
        <v>0</v>
      </c>
    </row>
    <row r="161">
      <c r="A161" s="12" t="str">
        <f>Foglio1!G161</f>
        <v>/ldqc/jclb/vpfggv/tpmnhdc/nmbfwc/lcgv/</v>
      </c>
      <c r="B161" s="12">
        <f>Foglio1!H161</f>
        <v>120313</v>
      </c>
      <c r="D161" s="7">
        <v>764181.0</v>
      </c>
      <c r="E161" s="7">
        <f t="shared" si="1"/>
        <v>0</v>
      </c>
      <c r="F161" s="7">
        <f t="shared" si="2"/>
        <v>0</v>
      </c>
    </row>
    <row r="162">
      <c r="A162" s="12" t="str">
        <f>Foglio1!G162</f>
        <v>/ldqc/jclb/vpfggv/tpmnhdc/nmbfwc/lcgv/wths/</v>
      </c>
      <c r="B162" s="12">
        <f>Foglio1!H162</f>
        <v>120313</v>
      </c>
      <c r="D162" s="7">
        <v>764181.0</v>
      </c>
      <c r="E162" s="7">
        <f t="shared" si="1"/>
        <v>0</v>
      </c>
      <c r="F162" s="7">
        <f t="shared" si="2"/>
        <v>0</v>
      </c>
    </row>
    <row r="163">
      <c r="A163" s="12" t="str">
        <f>Foglio1!G163</f>
        <v>/ldqc/jclb/vpfggv/tpmnhdc/nmbfwc/zmflq/</v>
      </c>
      <c r="B163" s="12">
        <f>Foglio1!H163</f>
        <v>124906</v>
      </c>
      <c r="D163" s="7">
        <v>771984.0</v>
      </c>
      <c r="E163" s="7">
        <f t="shared" si="1"/>
        <v>0</v>
      </c>
      <c r="F163" s="7">
        <f t="shared" si="2"/>
        <v>0</v>
      </c>
    </row>
    <row r="164">
      <c r="A164" s="12" t="str">
        <f>Foglio1!G164</f>
        <v>/ldqc/jclb/vpfggv/tpmnhdc/nmbfwc/zppcvq/</v>
      </c>
      <c r="B164" s="12">
        <f>Foglio1!H164</f>
        <v>112537</v>
      </c>
      <c r="D164" s="7">
        <v>815643.0</v>
      </c>
      <c r="E164" s="7">
        <f t="shared" si="1"/>
        <v>0</v>
      </c>
      <c r="F164" s="7">
        <f t="shared" si="2"/>
        <v>0</v>
      </c>
    </row>
    <row r="165">
      <c r="A165" s="12" t="str">
        <f>Foglio1!G165</f>
        <v>/ldqc/jclb/vpfggv/vvp/</v>
      </c>
      <c r="B165" s="12">
        <f>Foglio1!H165</f>
        <v>1682423</v>
      </c>
      <c r="D165" s="7">
        <v>819005.0</v>
      </c>
      <c r="E165" s="7">
        <f t="shared" si="1"/>
        <v>0</v>
      </c>
      <c r="F165" s="7">
        <f t="shared" si="2"/>
        <v>0</v>
      </c>
    </row>
    <row r="166">
      <c r="A166" s="12" t="str">
        <f>Foglio1!G166</f>
        <v>/ldqc/jclb/vpfggv/vvp/fsw/</v>
      </c>
      <c r="B166" s="12">
        <f>Foglio1!H166</f>
        <v>394607</v>
      </c>
      <c r="D166" s="7">
        <v>862513.0</v>
      </c>
      <c r="E166" s="7">
        <f t="shared" si="1"/>
        <v>0</v>
      </c>
      <c r="F166" s="7">
        <f t="shared" si="2"/>
        <v>0</v>
      </c>
    </row>
    <row r="167">
      <c r="A167" s="12" t="str">
        <f>Foglio1!G167</f>
        <v>/ldqc/jclb/vpfggv/vvp/fsw/rfzrwc/</v>
      </c>
      <c r="B167" s="12">
        <f>Foglio1!H167</f>
        <v>282718</v>
      </c>
      <c r="D167" s="7">
        <v>892345.0</v>
      </c>
      <c r="E167" s="7">
        <f t="shared" si="1"/>
        <v>0</v>
      </c>
      <c r="F167" s="7">
        <f t="shared" si="2"/>
        <v>0</v>
      </c>
    </row>
    <row r="168">
      <c r="A168" s="12" t="str">
        <f>Foglio1!G168</f>
        <v>/ldqc/jclb/vpfggv/vvp/nmbfwc/</v>
      </c>
      <c r="B168" s="12">
        <f>Foglio1!H168</f>
        <v>862513</v>
      </c>
      <c r="D168" s="7">
        <v>944376.0</v>
      </c>
      <c r="E168" s="7">
        <f t="shared" si="1"/>
        <v>0</v>
      </c>
      <c r="F168" s="7">
        <f t="shared" si="2"/>
        <v>0</v>
      </c>
    </row>
    <row r="169">
      <c r="A169" s="12" t="str">
        <f>Foglio1!G169</f>
        <v>/ldqc/jclb/vpfggv/vvp/nmbfwc/fvh/</v>
      </c>
      <c r="B169" s="12">
        <f>Foglio1!H169</f>
        <v>444278</v>
      </c>
      <c r="D169" s="7">
        <v>1017298.0</v>
      </c>
      <c r="E169" s="7">
        <f t="shared" si="1"/>
        <v>0</v>
      </c>
      <c r="F169" s="7">
        <f t="shared" si="2"/>
        <v>0</v>
      </c>
    </row>
    <row r="170">
      <c r="A170" s="12" t="str">
        <f>Foglio1!G170</f>
        <v>/ldqc/jclb/vpfggv/vvp/nmbfwc/rfzrwc/</v>
      </c>
      <c r="B170" s="12">
        <f>Foglio1!H170</f>
        <v>257264</v>
      </c>
      <c r="D170" s="7">
        <v>1039812.0</v>
      </c>
      <c r="E170" s="7">
        <f t="shared" si="1"/>
        <v>0</v>
      </c>
      <c r="F170" s="7">
        <f t="shared" si="2"/>
        <v>0</v>
      </c>
    </row>
    <row r="171">
      <c r="A171" s="12" t="str">
        <f>Foglio1!G171</f>
        <v>/ldqc/jclb/zmflq/</v>
      </c>
      <c r="B171" s="12">
        <f>Foglio1!H171</f>
        <v>305021</v>
      </c>
      <c r="D171" s="7">
        <v>1046537.0</v>
      </c>
      <c r="E171" s="7">
        <f t="shared" si="1"/>
        <v>0</v>
      </c>
      <c r="F171" s="7">
        <f t="shared" si="2"/>
        <v>0</v>
      </c>
    </row>
    <row r="172">
      <c r="A172" s="12" t="str">
        <f>Foglio1!G172</f>
        <v>/ldqc/jgbsw/</v>
      </c>
      <c r="B172" s="12">
        <f>Foglio1!H172</f>
        <v>1164649</v>
      </c>
      <c r="D172" s="7">
        <v>1075019.0</v>
      </c>
      <c r="E172" s="7">
        <f t="shared" si="1"/>
        <v>0</v>
      </c>
      <c r="F172" s="7">
        <f t="shared" si="2"/>
        <v>0</v>
      </c>
    </row>
    <row r="173">
      <c r="A173" s="12" t="str">
        <f>Foglio1!G173</f>
        <v>/ldqc/jgbsw/cfdljgh/</v>
      </c>
      <c r="B173" s="12">
        <f>Foglio1!H173</f>
        <v>261471</v>
      </c>
      <c r="D173" s="7">
        <v>1086056.0</v>
      </c>
      <c r="E173" s="7">
        <f t="shared" si="1"/>
        <v>0</v>
      </c>
      <c r="F173" s="7">
        <f t="shared" si="2"/>
        <v>0</v>
      </c>
    </row>
    <row r="174">
      <c r="A174" s="12" t="str">
        <f>Foglio1!G174</f>
        <v>/ldqc/jgbsw/rfzrwc/</v>
      </c>
      <c r="B174" s="12">
        <f>Foglio1!H174</f>
        <v>541238</v>
      </c>
      <c r="D174" s="7">
        <v>1101970.0</v>
      </c>
      <c r="E174" s="7">
        <f t="shared" si="1"/>
        <v>0</v>
      </c>
      <c r="F174" s="7">
        <f t="shared" si="2"/>
        <v>0</v>
      </c>
    </row>
    <row r="175">
      <c r="A175" s="12" t="str">
        <f>Foglio1!G175</f>
        <v>/ldqc/jgbsw/rfzrwc/fcvfw/</v>
      </c>
      <c r="B175" s="12">
        <f>Foglio1!H175</f>
        <v>279614</v>
      </c>
      <c r="D175" s="7">
        <v>1164649.0</v>
      </c>
      <c r="E175" s="7">
        <f t="shared" si="1"/>
        <v>0</v>
      </c>
      <c r="F175" s="7">
        <f t="shared" si="2"/>
        <v>0</v>
      </c>
    </row>
    <row r="176">
      <c r="A176" s="12" t="str">
        <f>Foglio1!G176</f>
        <v>/ldqc/jgbsw/rfzrwc/gvqrwgrs/</v>
      </c>
      <c r="B176" s="12">
        <f>Foglio1!H176</f>
        <v>204207</v>
      </c>
      <c r="D176" s="7">
        <v>1195283.0</v>
      </c>
      <c r="E176" s="7">
        <f t="shared" si="1"/>
        <v>0</v>
      </c>
      <c r="F176" s="7">
        <f t="shared" si="2"/>
        <v>0</v>
      </c>
    </row>
    <row r="177">
      <c r="A177" s="12" t="str">
        <f>Foglio1!G177</f>
        <v>/ldqc/jgbsw/rfzrwc/gvqrwgrs/sgfltf/</v>
      </c>
      <c r="B177" s="12">
        <f>Foglio1!H177</f>
        <v>204207</v>
      </c>
      <c r="D177" s="7">
        <v>1223639.0</v>
      </c>
      <c r="E177" s="7">
        <f t="shared" si="1"/>
        <v>0</v>
      </c>
      <c r="F177" s="7">
        <f t="shared" si="2"/>
        <v>0</v>
      </c>
    </row>
    <row r="178">
      <c r="A178" s="12" t="str">
        <f>Foglio1!G178</f>
        <v>/ldqc/qtdlb/</v>
      </c>
      <c r="B178" s="12">
        <f>Foglio1!H178</f>
        <v>771984</v>
      </c>
      <c r="D178" s="7">
        <v>1272330.0</v>
      </c>
      <c r="E178" s="7">
        <f t="shared" si="1"/>
        <v>0</v>
      </c>
      <c r="F178" s="7">
        <f t="shared" si="2"/>
        <v>0</v>
      </c>
    </row>
    <row r="179">
      <c r="A179" s="12" t="str">
        <f>Foglio1!G179</f>
        <v>/ldqc/qtdlb/gjpmcvwp/</v>
      </c>
      <c r="B179" s="12">
        <f>Foglio1!H179</f>
        <v>233873</v>
      </c>
      <c r="D179" s="7">
        <v>1280789.0</v>
      </c>
      <c r="E179" s="7">
        <f t="shared" si="1"/>
        <v>0</v>
      </c>
      <c r="F179" s="7">
        <f t="shared" si="2"/>
        <v>0</v>
      </c>
    </row>
    <row r="180">
      <c r="A180" s="12" t="str">
        <f>Foglio1!G180</f>
        <v>/ldqc/qtdlb/gjpmcvwp/cjjdzcwm/</v>
      </c>
      <c r="B180" s="12">
        <f>Foglio1!H180</f>
        <v>233873</v>
      </c>
      <c r="D180" s="7">
        <v>1343597.0</v>
      </c>
      <c r="E180" s="7">
        <f t="shared" si="1"/>
        <v>0</v>
      </c>
      <c r="F180" s="7">
        <f t="shared" si="2"/>
        <v>0</v>
      </c>
    </row>
    <row r="181">
      <c r="A181" s="12" t="str">
        <f>Foglio1!G181</f>
        <v>/ldqc/qtdlb/nsjlcmfz/</v>
      </c>
      <c r="B181" s="12">
        <f>Foglio1!H181</f>
        <v>204401</v>
      </c>
      <c r="D181" s="7">
        <v>1357349.0</v>
      </c>
      <c r="E181" s="7">
        <f t="shared" si="1"/>
        <v>0</v>
      </c>
      <c r="F181" s="7">
        <f t="shared" si="2"/>
        <v>0</v>
      </c>
    </row>
    <row r="182">
      <c r="A182" s="12" t="str">
        <f>Foglio1!G182</f>
        <v>/ldqc/qtdlb/nsjlcmfz/qvpj/</v>
      </c>
      <c r="B182" s="12">
        <f>Foglio1!H182</f>
        <v>150929</v>
      </c>
      <c r="D182" s="7">
        <v>1379420.0</v>
      </c>
      <c r="E182" s="7">
        <f t="shared" si="1"/>
        <v>0</v>
      </c>
      <c r="F182" s="7">
        <f t="shared" si="2"/>
        <v>0</v>
      </c>
    </row>
    <row r="183">
      <c r="A183" s="12" t="str">
        <f>Foglio1!G183</f>
        <v>/ldqc/qtdlb/wqdlv/</v>
      </c>
      <c r="B183" s="12">
        <f>Foglio1!H183</f>
        <v>333710</v>
      </c>
      <c r="D183" s="7">
        <v>1573234.0</v>
      </c>
      <c r="E183" s="7">
        <f t="shared" si="1"/>
        <v>0</v>
      </c>
      <c r="F183" s="7">
        <f t="shared" si="2"/>
        <v>0</v>
      </c>
    </row>
    <row r="184">
      <c r="A184" s="12" t="str">
        <f>Foglio1!G184</f>
        <v>/ldqc/qtdlb/wqdlv/qccsnjd/</v>
      </c>
      <c r="B184" s="12">
        <f>Foglio1!H184</f>
        <v>333710</v>
      </c>
      <c r="D184" s="7">
        <v>1682423.0</v>
      </c>
      <c r="E184" s="7">
        <f t="shared" si="1"/>
        <v>0</v>
      </c>
      <c r="F184" s="7">
        <f t="shared" si="2"/>
        <v>0</v>
      </c>
    </row>
    <row r="185">
      <c r="A185" s="12" t="str">
        <f>Foglio1!G185</f>
        <v>/ldqc/rmljszcj/</v>
      </c>
      <c r="B185" s="12">
        <f>Foglio1!H185</f>
        <v>1195283</v>
      </c>
      <c r="D185" s="7">
        <v>1787197.0</v>
      </c>
      <c r="E185" s="7">
        <f t="shared" si="1"/>
        <v>0</v>
      </c>
      <c r="F185" s="7">
        <f t="shared" si="2"/>
        <v>0</v>
      </c>
    </row>
    <row r="186">
      <c r="A186" s="12" t="str">
        <f>Foglio1!G186</f>
        <v>/ldqc/rmljszcj/jnstrbj/</v>
      </c>
      <c r="B186" s="12">
        <f>Foglio1!H186</f>
        <v>750372</v>
      </c>
      <c r="D186" s="7">
        <v>2050467.0</v>
      </c>
      <c r="E186" s="7">
        <f t="shared" si="1"/>
        <v>0</v>
      </c>
      <c r="F186" s="7">
        <f t="shared" si="2"/>
        <v>0</v>
      </c>
    </row>
    <row r="187">
      <c r="A187" s="12" t="str">
        <f>Foglio1!G187</f>
        <v>/ldqc/rmljszcj/wqdlv/</v>
      </c>
      <c r="B187" s="12">
        <f>Foglio1!H187</f>
        <v>272345</v>
      </c>
      <c r="D187" s="7">
        <v>2086088.0</v>
      </c>
      <c r="E187" s="7">
        <f t="shared" si="1"/>
        <v>1</v>
      </c>
      <c r="F187" s="7">
        <f t="shared" si="2"/>
        <v>1</v>
      </c>
    </row>
    <row r="188">
      <c r="A188" s="12" t="str">
        <f>Foglio1!G188</f>
        <v>/ldqc/tqwpmw/</v>
      </c>
      <c r="B188" s="12">
        <f>Foglio1!H188</f>
        <v>92747</v>
      </c>
      <c r="D188" s="7">
        <v>2103226.0</v>
      </c>
      <c r="E188" s="7">
        <f t="shared" si="1"/>
        <v>1</v>
      </c>
      <c r="F188" s="7">
        <f t="shared" si="2"/>
        <v>0</v>
      </c>
    </row>
    <row r="189">
      <c r="A189" s="12" t="str">
        <f>Foglio1!G189</f>
        <v>/ldqc/vhdgcsw/</v>
      </c>
      <c r="B189" s="12">
        <f>Foglio1!H189</f>
        <v>2224309</v>
      </c>
      <c r="D189" s="7">
        <v>2224309.0</v>
      </c>
      <c r="E189" s="7">
        <f t="shared" si="1"/>
        <v>1</v>
      </c>
      <c r="F189" s="7">
        <f t="shared" si="2"/>
        <v>0</v>
      </c>
    </row>
    <row r="190">
      <c r="A190" s="12" t="str">
        <f>Foglio1!G190</f>
        <v>/ldqc/vhdgcsw/flhbhzlt/</v>
      </c>
      <c r="B190" s="12">
        <f>Foglio1!H190</f>
        <v>282258</v>
      </c>
      <c r="D190" s="7">
        <v>3143244.0</v>
      </c>
      <c r="E190" s="7">
        <f t="shared" si="1"/>
        <v>1</v>
      </c>
      <c r="F190" s="7">
        <f t="shared" si="2"/>
        <v>0</v>
      </c>
    </row>
    <row r="191">
      <c r="A191" s="12" t="str">
        <f>Foglio1!G191</f>
        <v>/ldqc/vhdgcsw/rfzrwc/</v>
      </c>
      <c r="B191" s="12">
        <f>Foglio1!H191</f>
        <v>764181</v>
      </c>
      <c r="D191" s="7">
        <v>3493129.0</v>
      </c>
      <c r="E191" s="7">
        <f t="shared" si="1"/>
        <v>1</v>
      </c>
      <c r="F191" s="7">
        <f t="shared" si="2"/>
        <v>0</v>
      </c>
    </row>
    <row r="192">
      <c r="A192" s="12" t="str">
        <f>Foglio1!G192</f>
        <v>/ldqc/vhdgcsw/rfzrwc/lcgv/</v>
      </c>
      <c r="B192" s="12">
        <f>Foglio1!H192</f>
        <v>764181</v>
      </c>
      <c r="D192" s="7">
        <v>3543702.0</v>
      </c>
      <c r="E192" s="7">
        <f t="shared" si="1"/>
        <v>1</v>
      </c>
      <c r="F192" s="7">
        <f t="shared" si="2"/>
        <v>0</v>
      </c>
    </row>
    <row r="193">
      <c r="A193" s="12" t="str">
        <f>Foglio1!G193</f>
        <v>/ldqc/vhdgcsw/rfzrwc/lcgv/dlpng/</v>
      </c>
      <c r="B193" s="12">
        <f>Foglio1!H193</f>
        <v>195950</v>
      </c>
      <c r="D193" s="7">
        <v>4243869.0</v>
      </c>
      <c r="E193" s="7">
        <f t="shared" si="1"/>
        <v>1</v>
      </c>
      <c r="F193" s="7">
        <f t="shared" si="2"/>
        <v>0</v>
      </c>
    </row>
    <row r="194">
      <c r="A194" s="12" t="str">
        <f>Foglio1!G194</f>
        <v>/ldqc/vhdgcsw/rfzrwc/lcgv/glqrj/</v>
      </c>
      <c r="B194" s="12">
        <f>Foglio1!H194</f>
        <v>283123</v>
      </c>
      <c r="D194" s="7">
        <v>4548392.0</v>
      </c>
      <c r="E194" s="7">
        <f t="shared" si="1"/>
        <v>1</v>
      </c>
      <c r="F194" s="7">
        <f t="shared" si="2"/>
        <v>0</v>
      </c>
    </row>
    <row r="195">
      <c r="A195" s="12" t="str">
        <f>Foglio1!G195</f>
        <v>/ldqc/vhdgcsw/rnz/</v>
      </c>
      <c r="B195" s="12">
        <f>Foglio1!H195</f>
        <v>815643</v>
      </c>
      <c r="D195" s="7">
        <v>6180148.0</v>
      </c>
      <c r="E195" s="7">
        <f t="shared" si="1"/>
        <v>1</v>
      </c>
      <c r="F195" s="7">
        <f t="shared" si="2"/>
        <v>0</v>
      </c>
    </row>
    <row r="196">
      <c r="A196" s="12" t="str">
        <f>Foglio1!G196</f>
        <v>/ldqc/vhdgcsw/rnz/chfccv/</v>
      </c>
      <c r="B196" s="12">
        <f>Foglio1!H196</f>
        <v>175830</v>
      </c>
      <c r="D196" s="7">
        <v>8121467.0</v>
      </c>
      <c r="E196" s="7">
        <f t="shared" si="1"/>
        <v>1</v>
      </c>
      <c r="F196" s="7">
        <f t="shared" si="2"/>
        <v>0</v>
      </c>
    </row>
    <row r="197">
      <c r="A197" s="12" t="str">
        <f>Foglio1!G197</f>
        <v>/ldqc/vhdgcsw/rnz/cmsccq/</v>
      </c>
      <c r="B197" s="12">
        <f>Foglio1!H197</f>
        <v>465738</v>
      </c>
      <c r="D197" s="7">
        <v>1.3431333E7</v>
      </c>
      <c r="E197" s="7">
        <f t="shared" si="1"/>
        <v>1</v>
      </c>
      <c r="F197" s="7">
        <f t="shared" si="2"/>
        <v>0</v>
      </c>
    </row>
    <row r="198">
      <c r="A198" s="12" t="str">
        <f>Foglio1!G198</f>
        <v>/ldqc/vhdgcsw/rnz/cmsccq/twqt/</v>
      </c>
      <c r="B198" s="12">
        <f>Foglio1!H198</f>
        <v>109250</v>
      </c>
      <c r="D198" s="7">
        <v>1.6713342E7</v>
      </c>
      <c r="E198" s="7">
        <f t="shared" si="1"/>
        <v>1</v>
      </c>
      <c r="F198" s="7">
        <f t="shared" si="2"/>
        <v>0</v>
      </c>
    </row>
    <row r="199">
      <c r="A199" s="12" t="str">
        <f>Foglio1!G199</f>
        <v>/ldqc/vhdgcsw/rnz/zmflq/</v>
      </c>
      <c r="B199" s="12">
        <f>Foglio1!H199</f>
        <v>174075</v>
      </c>
      <c r="D199" s="7">
        <v>1.9611481E7</v>
      </c>
      <c r="E199" s="7">
        <f t="shared" si="1"/>
        <v>1</v>
      </c>
      <c r="F199" s="7">
        <f t="shared" si="2"/>
        <v>0</v>
      </c>
    </row>
    <row r="200">
      <c r="A200" s="12" t="str">
        <f>Foglio1!G200</f>
        <v>/vrvl/</v>
      </c>
      <c r="B200" s="12">
        <f>Foglio1!H200</f>
        <v>509041</v>
      </c>
      <c r="D200" s="7">
        <v>2.6053496E7</v>
      </c>
      <c r="E200" s="7">
        <f t="shared" si="1"/>
        <v>1</v>
      </c>
      <c r="F200" s="7">
        <f t="shared" si="2"/>
        <v>0</v>
      </c>
    </row>
    <row r="201">
      <c r="A201" s="12" t="str">
        <f>Foglio1!G201</f>
        <v>/vrvl/pnfv/</v>
      </c>
      <c r="B201" s="12">
        <f>Foglio1!H201</f>
        <v>183315</v>
      </c>
      <c r="D201" s="7">
        <v>3.4474241E7</v>
      </c>
      <c r="E201" s="7">
        <f t="shared" si="1"/>
        <v>1</v>
      </c>
      <c r="F201" s="7">
        <f t="shared" si="2"/>
        <v>0</v>
      </c>
    </row>
    <row r="202">
      <c r="A202" s="12" t="str">
        <f>Foglio1!G202</f>
        <v>/vrvl/stcfmz/</v>
      </c>
      <c r="B202" s="12">
        <f>Foglio1!H202</f>
        <v>115637</v>
      </c>
      <c r="D202" s="7">
        <v>4.2080344E7</v>
      </c>
      <c r="E202" s="7">
        <f t="shared" si="1"/>
        <v>1</v>
      </c>
      <c r="F202" s="7">
        <f t="shared" si="2"/>
        <v>0</v>
      </c>
    </row>
    <row r="203">
      <c r="E203" s="7">
        <f t="shared" si="1"/>
        <v>0</v>
      </c>
      <c r="F203" s="7">
        <f t="shared" si="2"/>
        <v>0</v>
      </c>
    </row>
    <row r="204">
      <c r="E204" s="7">
        <f t="shared" si="1"/>
        <v>0</v>
      </c>
      <c r="F204" s="7">
        <f t="shared" si="2"/>
        <v>0</v>
      </c>
    </row>
    <row r="205">
      <c r="E205" s="7">
        <f t="shared" si="1"/>
        <v>0</v>
      </c>
      <c r="F205" s="7">
        <f t="shared" si="2"/>
        <v>0</v>
      </c>
    </row>
    <row r="206">
      <c r="E206" s="7">
        <f t="shared" si="1"/>
        <v>0</v>
      </c>
      <c r="F206" s="7">
        <f t="shared" si="2"/>
        <v>0</v>
      </c>
    </row>
    <row r="207">
      <c r="E207" s="7">
        <f t="shared" si="1"/>
        <v>0</v>
      </c>
      <c r="F207" s="7">
        <f t="shared" si="2"/>
        <v>0</v>
      </c>
    </row>
    <row r="208">
      <c r="E208" s="7">
        <f t="shared" si="1"/>
        <v>0</v>
      </c>
      <c r="F208" s="7">
        <f t="shared" si="2"/>
        <v>0</v>
      </c>
    </row>
    <row r="209">
      <c r="E209" s="7">
        <f t="shared" si="1"/>
        <v>0</v>
      </c>
      <c r="F209" s="7">
        <f t="shared" si="2"/>
        <v>0</v>
      </c>
    </row>
    <row r="210">
      <c r="E210" s="7">
        <f t="shared" si="1"/>
        <v>0</v>
      </c>
      <c r="F210" s="7">
        <f t="shared" si="2"/>
        <v>0</v>
      </c>
    </row>
    <row r="211">
      <c r="E211" s="7">
        <f t="shared" si="1"/>
        <v>0</v>
      </c>
      <c r="F211" s="7">
        <f t="shared" si="2"/>
        <v>0</v>
      </c>
    </row>
    <row r="212">
      <c r="E212" s="7">
        <f t="shared" si="1"/>
        <v>0</v>
      </c>
      <c r="F212" s="7">
        <f t="shared" si="2"/>
        <v>0</v>
      </c>
    </row>
    <row r="213">
      <c r="E213" s="7">
        <f t="shared" si="1"/>
        <v>0</v>
      </c>
      <c r="F213" s="7">
        <f t="shared" si="2"/>
        <v>0</v>
      </c>
    </row>
    <row r="214">
      <c r="E214" s="7">
        <f t="shared" si="1"/>
        <v>0</v>
      </c>
      <c r="F214" s="7">
        <f t="shared" si="2"/>
        <v>0</v>
      </c>
    </row>
    <row r="215">
      <c r="E215" s="7">
        <f t="shared" si="1"/>
        <v>0</v>
      </c>
      <c r="F215" s="7">
        <f t="shared" si="2"/>
        <v>0</v>
      </c>
    </row>
    <row r="216">
      <c r="E216" s="7">
        <f t="shared" si="1"/>
        <v>0</v>
      </c>
      <c r="F216" s="7">
        <f t="shared" si="2"/>
        <v>0</v>
      </c>
    </row>
    <row r="217">
      <c r="E217" s="7">
        <f t="shared" si="1"/>
        <v>0</v>
      </c>
      <c r="F217" s="7">
        <f t="shared" si="2"/>
        <v>0</v>
      </c>
    </row>
    <row r="218">
      <c r="E218" s="7">
        <f t="shared" si="1"/>
        <v>0</v>
      </c>
      <c r="F218" s="7">
        <f t="shared" si="2"/>
        <v>0</v>
      </c>
    </row>
    <row r="219">
      <c r="E219" s="7">
        <f t="shared" si="1"/>
        <v>0</v>
      </c>
      <c r="F219" s="7">
        <f t="shared" si="2"/>
        <v>0</v>
      </c>
    </row>
    <row r="220">
      <c r="E220" s="7">
        <f t="shared" si="1"/>
        <v>0</v>
      </c>
      <c r="F220" s="7">
        <f t="shared" si="2"/>
        <v>0</v>
      </c>
    </row>
    <row r="221">
      <c r="E221" s="7">
        <f t="shared" si="1"/>
        <v>0</v>
      </c>
      <c r="F221" s="7">
        <f t="shared" si="2"/>
        <v>0</v>
      </c>
    </row>
    <row r="222">
      <c r="E222" s="7">
        <f t="shared" si="1"/>
        <v>0</v>
      </c>
      <c r="F222" s="7">
        <f t="shared" si="2"/>
        <v>0</v>
      </c>
    </row>
    <row r="223">
      <c r="E223" s="7">
        <f t="shared" si="1"/>
        <v>0</v>
      </c>
      <c r="F223" s="7">
        <f t="shared" si="2"/>
        <v>0</v>
      </c>
    </row>
    <row r="224">
      <c r="E224" s="7">
        <f t="shared" si="1"/>
        <v>0</v>
      </c>
      <c r="F224" s="7">
        <f t="shared" si="2"/>
        <v>0</v>
      </c>
    </row>
    <row r="225">
      <c r="E225" s="7">
        <f t="shared" si="1"/>
        <v>0</v>
      </c>
      <c r="F225" s="7">
        <f t="shared" si="2"/>
        <v>0</v>
      </c>
    </row>
    <row r="226">
      <c r="E226" s="7">
        <f t="shared" si="1"/>
        <v>0</v>
      </c>
      <c r="F226" s="7">
        <f t="shared" si="2"/>
        <v>0</v>
      </c>
    </row>
    <row r="227">
      <c r="E227" s="7">
        <f t="shared" si="1"/>
        <v>0</v>
      </c>
      <c r="F227" s="7">
        <f t="shared" si="2"/>
        <v>0</v>
      </c>
    </row>
    <row r="228">
      <c r="E228" s="7">
        <f t="shared" si="1"/>
        <v>0</v>
      </c>
      <c r="F228" s="7">
        <f t="shared" si="2"/>
        <v>0</v>
      </c>
    </row>
    <row r="229">
      <c r="E229" s="7">
        <f t="shared" si="1"/>
        <v>0</v>
      </c>
      <c r="F229" s="7">
        <f t="shared" si="2"/>
        <v>0</v>
      </c>
    </row>
    <row r="230">
      <c r="E230" s="7">
        <f t="shared" si="1"/>
        <v>0</v>
      </c>
      <c r="F230" s="7">
        <f t="shared" si="2"/>
        <v>0</v>
      </c>
    </row>
    <row r="231">
      <c r="E231" s="7">
        <f t="shared" si="1"/>
        <v>0</v>
      </c>
      <c r="F231" s="7">
        <f t="shared" si="2"/>
        <v>0</v>
      </c>
    </row>
    <row r="232">
      <c r="E232" s="7">
        <f t="shared" si="1"/>
        <v>0</v>
      </c>
      <c r="F232" s="7">
        <f t="shared" si="2"/>
        <v>0</v>
      </c>
    </row>
    <row r="233">
      <c r="E233" s="7">
        <f t="shared" si="1"/>
        <v>0</v>
      </c>
      <c r="F233" s="7">
        <f t="shared" si="2"/>
        <v>0</v>
      </c>
    </row>
    <row r="234">
      <c r="E234" s="7">
        <f t="shared" si="1"/>
        <v>0</v>
      </c>
      <c r="F234" s="7">
        <f t="shared" si="2"/>
        <v>0</v>
      </c>
    </row>
    <row r="235">
      <c r="E235" s="7">
        <f t="shared" si="1"/>
        <v>0</v>
      </c>
      <c r="F235" s="7">
        <f t="shared" si="2"/>
        <v>0</v>
      </c>
    </row>
    <row r="236">
      <c r="E236" s="7">
        <f t="shared" si="1"/>
        <v>0</v>
      </c>
      <c r="F236" s="7">
        <f t="shared" si="2"/>
        <v>0</v>
      </c>
    </row>
    <row r="237">
      <c r="E237" s="7">
        <f t="shared" si="1"/>
        <v>0</v>
      </c>
      <c r="F237" s="7">
        <f t="shared" si="2"/>
        <v>0</v>
      </c>
    </row>
    <row r="238">
      <c r="E238" s="7">
        <f t="shared" si="1"/>
        <v>0</v>
      </c>
      <c r="F238" s="7">
        <f t="shared" si="2"/>
        <v>0</v>
      </c>
    </row>
    <row r="239">
      <c r="E239" s="7">
        <f t="shared" si="1"/>
        <v>0</v>
      </c>
      <c r="F239" s="7">
        <f t="shared" si="2"/>
        <v>0</v>
      </c>
    </row>
    <row r="240">
      <c r="E240" s="7">
        <f t="shared" si="1"/>
        <v>0</v>
      </c>
      <c r="F240" s="7">
        <f t="shared" si="2"/>
        <v>0</v>
      </c>
    </row>
    <row r="241">
      <c r="E241" s="7">
        <f t="shared" si="1"/>
        <v>0</v>
      </c>
      <c r="F241" s="7">
        <f t="shared" si="2"/>
        <v>0</v>
      </c>
    </row>
    <row r="242">
      <c r="E242" s="7">
        <f t="shared" si="1"/>
        <v>0</v>
      </c>
      <c r="F242" s="7">
        <f t="shared" si="2"/>
        <v>0</v>
      </c>
    </row>
    <row r="243">
      <c r="E243" s="7">
        <f t="shared" si="1"/>
        <v>0</v>
      </c>
      <c r="F243" s="7">
        <f t="shared" si="2"/>
        <v>0</v>
      </c>
    </row>
    <row r="244">
      <c r="E244" s="7">
        <f t="shared" si="1"/>
        <v>0</v>
      </c>
      <c r="F244" s="7">
        <f t="shared" si="2"/>
        <v>0</v>
      </c>
    </row>
    <row r="245">
      <c r="E245" s="7">
        <f t="shared" si="1"/>
        <v>0</v>
      </c>
      <c r="F245" s="7">
        <f t="shared" si="2"/>
        <v>0</v>
      </c>
    </row>
    <row r="246">
      <c r="E246" s="7">
        <f t="shared" si="1"/>
        <v>0</v>
      </c>
      <c r="F246" s="7">
        <f t="shared" si="2"/>
        <v>0</v>
      </c>
    </row>
    <row r="247">
      <c r="E247" s="7">
        <f t="shared" si="1"/>
        <v>0</v>
      </c>
      <c r="F247" s="7">
        <f t="shared" si="2"/>
        <v>0</v>
      </c>
    </row>
    <row r="248">
      <c r="E248" s="7">
        <f t="shared" si="1"/>
        <v>0</v>
      </c>
      <c r="F248" s="7">
        <f t="shared" si="2"/>
        <v>0</v>
      </c>
    </row>
    <row r="249">
      <c r="E249" s="7">
        <f t="shared" si="1"/>
        <v>0</v>
      </c>
      <c r="F249" s="7">
        <f t="shared" si="2"/>
        <v>0</v>
      </c>
    </row>
    <row r="250">
      <c r="E250" s="7">
        <f t="shared" si="1"/>
        <v>0</v>
      </c>
      <c r="F250" s="7">
        <f t="shared" si="2"/>
        <v>0</v>
      </c>
    </row>
    <row r="251">
      <c r="E251" s="7">
        <f t="shared" si="1"/>
        <v>0</v>
      </c>
      <c r="F251" s="7">
        <f t="shared" si="2"/>
        <v>0</v>
      </c>
    </row>
    <row r="252">
      <c r="E252" s="7">
        <f t="shared" si="1"/>
        <v>0</v>
      </c>
      <c r="F252" s="7">
        <f t="shared" si="2"/>
        <v>0</v>
      </c>
    </row>
    <row r="253">
      <c r="E253" s="7">
        <f t="shared" si="1"/>
        <v>0</v>
      </c>
      <c r="F253" s="7">
        <f t="shared" si="2"/>
        <v>0</v>
      </c>
    </row>
    <row r="254">
      <c r="E254" s="7">
        <f t="shared" si="1"/>
        <v>0</v>
      </c>
      <c r="F254" s="7">
        <f t="shared" si="2"/>
        <v>0</v>
      </c>
    </row>
    <row r="255">
      <c r="E255" s="7">
        <f t="shared" si="1"/>
        <v>0</v>
      </c>
      <c r="F255" s="7">
        <f t="shared" si="2"/>
        <v>0</v>
      </c>
    </row>
    <row r="256">
      <c r="E256" s="7">
        <f t="shared" si="1"/>
        <v>0</v>
      </c>
      <c r="F256" s="7">
        <f t="shared" si="2"/>
        <v>0</v>
      </c>
    </row>
    <row r="257">
      <c r="E257" s="7">
        <f t="shared" si="1"/>
        <v>0</v>
      </c>
      <c r="F257" s="7">
        <f t="shared" si="2"/>
        <v>0</v>
      </c>
    </row>
    <row r="258">
      <c r="E258" s="7">
        <f t="shared" si="1"/>
        <v>0</v>
      </c>
      <c r="F258" s="7">
        <f t="shared" si="2"/>
        <v>0</v>
      </c>
    </row>
    <row r="259">
      <c r="E259" s="7">
        <f t="shared" si="1"/>
        <v>0</v>
      </c>
      <c r="F259" s="7">
        <f t="shared" si="2"/>
        <v>0</v>
      </c>
    </row>
    <row r="260">
      <c r="E260" s="7">
        <f t="shared" si="1"/>
        <v>0</v>
      </c>
      <c r="F260" s="7">
        <f t="shared" si="2"/>
        <v>0</v>
      </c>
    </row>
    <row r="261">
      <c r="E261" s="7">
        <f t="shared" si="1"/>
        <v>0</v>
      </c>
      <c r="F261" s="7">
        <f t="shared" si="2"/>
        <v>0</v>
      </c>
    </row>
    <row r="262">
      <c r="E262" s="7">
        <f t="shared" si="1"/>
        <v>0</v>
      </c>
      <c r="F262" s="7">
        <f t="shared" si="2"/>
        <v>0</v>
      </c>
    </row>
    <row r="263">
      <c r="E263" s="7">
        <f t="shared" si="1"/>
        <v>0</v>
      </c>
      <c r="F263" s="7">
        <f t="shared" si="2"/>
        <v>0</v>
      </c>
    </row>
    <row r="264">
      <c r="E264" s="7">
        <f t="shared" si="1"/>
        <v>0</v>
      </c>
      <c r="F264" s="7">
        <f t="shared" si="2"/>
        <v>0</v>
      </c>
    </row>
    <row r="265">
      <c r="E265" s="7">
        <f t="shared" si="1"/>
        <v>0</v>
      </c>
      <c r="F265" s="7">
        <f t="shared" si="2"/>
        <v>0</v>
      </c>
    </row>
    <row r="266">
      <c r="E266" s="7">
        <f t="shared" si="1"/>
        <v>0</v>
      </c>
      <c r="F266" s="7">
        <f t="shared" si="2"/>
        <v>0</v>
      </c>
    </row>
    <row r="267">
      <c r="E267" s="7">
        <f t="shared" si="1"/>
        <v>0</v>
      </c>
      <c r="F267" s="7">
        <f t="shared" si="2"/>
        <v>0</v>
      </c>
    </row>
    <row r="268">
      <c r="E268" s="7">
        <f t="shared" si="1"/>
        <v>0</v>
      </c>
      <c r="F268" s="7">
        <f t="shared" si="2"/>
        <v>0</v>
      </c>
    </row>
    <row r="269">
      <c r="E269" s="7">
        <f t="shared" si="1"/>
        <v>0</v>
      </c>
      <c r="F269" s="7">
        <f t="shared" si="2"/>
        <v>0</v>
      </c>
    </row>
    <row r="270">
      <c r="E270" s="7">
        <f t="shared" si="1"/>
        <v>0</v>
      </c>
      <c r="F270" s="7">
        <f t="shared" si="2"/>
        <v>0</v>
      </c>
    </row>
    <row r="271">
      <c r="E271" s="7">
        <f t="shared" si="1"/>
        <v>0</v>
      </c>
      <c r="F271" s="7">
        <f t="shared" si="2"/>
        <v>0</v>
      </c>
    </row>
    <row r="272">
      <c r="E272" s="7">
        <f t="shared" si="1"/>
        <v>0</v>
      </c>
      <c r="F272" s="7">
        <f t="shared" si="2"/>
        <v>0</v>
      </c>
    </row>
    <row r="273">
      <c r="E273" s="7">
        <f t="shared" si="1"/>
        <v>0</v>
      </c>
      <c r="F273" s="7">
        <f t="shared" si="2"/>
        <v>0</v>
      </c>
    </row>
    <row r="274">
      <c r="E274" s="7">
        <f t="shared" si="1"/>
        <v>0</v>
      </c>
      <c r="F274" s="7">
        <f t="shared" si="2"/>
        <v>0</v>
      </c>
    </row>
    <row r="275">
      <c r="E275" s="7">
        <f t="shared" si="1"/>
        <v>0</v>
      </c>
      <c r="F275" s="7">
        <f t="shared" si="2"/>
        <v>0</v>
      </c>
    </row>
    <row r="276">
      <c r="E276" s="7">
        <f t="shared" si="1"/>
        <v>0</v>
      </c>
      <c r="F276" s="7">
        <f t="shared" si="2"/>
        <v>0</v>
      </c>
    </row>
    <row r="277">
      <c r="E277" s="7">
        <f t="shared" si="1"/>
        <v>0</v>
      </c>
      <c r="F277" s="7">
        <f t="shared" si="2"/>
        <v>0</v>
      </c>
    </row>
    <row r="278">
      <c r="E278" s="7">
        <f t="shared" si="1"/>
        <v>0</v>
      </c>
      <c r="F278" s="7">
        <f t="shared" si="2"/>
        <v>0</v>
      </c>
    </row>
    <row r="279">
      <c r="E279" s="7">
        <f t="shared" si="1"/>
        <v>0</v>
      </c>
      <c r="F279" s="7">
        <f t="shared" si="2"/>
        <v>0</v>
      </c>
    </row>
    <row r="280">
      <c r="E280" s="7">
        <f t="shared" si="1"/>
        <v>0</v>
      </c>
      <c r="F280" s="7">
        <f t="shared" si="2"/>
        <v>0</v>
      </c>
    </row>
    <row r="281">
      <c r="E281" s="7">
        <f t="shared" si="1"/>
        <v>0</v>
      </c>
      <c r="F281" s="7">
        <f t="shared" si="2"/>
        <v>0</v>
      </c>
    </row>
    <row r="282">
      <c r="E282" s="7">
        <f t="shared" si="1"/>
        <v>0</v>
      </c>
      <c r="F282" s="7">
        <f t="shared" si="2"/>
        <v>0</v>
      </c>
    </row>
    <row r="283">
      <c r="E283" s="7">
        <f t="shared" si="1"/>
        <v>0</v>
      </c>
      <c r="F283" s="7">
        <f t="shared" si="2"/>
        <v>0</v>
      </c>
    </row>
    <row r="284">
      <c r="E284" s="7">
        <f t="shared" si="1"/>
        <v>0</v>
      </c>
      <c r="F284" s="7">
        <f t="shared" si="2"/>
        <v>0</v>
      </c>
    </row>
    <row r="285">
      <c r="E285" s="7">
        <f t="shared" si="1"/>
        <v>0</v>
      </c>
      <c r="F285" s="7">
        <f t="shared" si="2"/>
        <v>0</v>
      </c>
    </row>
    <row r="286">
      <c r="E286" s="7">
        <f t="shared" si="1"/>
        <v>0</v>
      </c>
      <c r="F286" s="7">
        <f t="shared" si="2"/>
        <v>0</v>
      </c>
    </row>
    <row r="287">
      <c r="E287" s="7">
        <f t="shared" si="1"/>
        <v>0</v>
      </c>
      <c r="F287" s="7">
        <f t="shared" si="2"/>
        <v>0</v>
      </c>
    </row>
    <row r="288">
      <c r="E288" s="7">
        <f t="shared" si="1"/>
        <v>0</v>
      </c>
      <c r="F288" s="7">
        <f t="shared" si="2"/>
        <v>0</v>
      </c>
    </row>
    <row r="289">
      <c r="E289" s="7">
        <f t="shared" si="1"/>
        <v>0</v>
      </c>
      <c r="F289" s="7">
        <f t="shared" si="2"/>
        <v>0</v>
      </c>
    </row>
    <row r="290">
      <c r="E290" s="7">
        <f t="shared" si="1"/>
        <v>0</v>
      </c>
      <c r="F290" s="7">
        <f t="shared" si="2"/>
        <v>0</v>
      </c>
    </row>
    <row r="291">
      <c r="E291" s="7">
        <f t="shared" si="1"/>
        <v>0</v>
      </c>
      <c r="F291" s="7">
        <f t="shared" si="2"/>
        <v>0</v>
      </c>
    </row>
    <row r="292">
      <c r="E292" s="7">
        <f t="shared" si="1"/>
        <v>0</v>
      </c>
      <c r="F292" s="7">
        <f t="shared" si="2"/>
        <v>0</v>
      </c>
    </row>
    <row r="293">
      <c r="E293" s="7">
        <f t="shared" si="1"/>
        <v>0</v>
      </c>
      <c r="F293" s="7">
        <f t="shared" si="2"/>
        <v>0</v>
      </c>
    </row>
    <row r="294">
      <c r="E294" s="7">
        <f t="shared" si="1"/>
        <v>0</v>
      </c>
      <c r="F294" s="7">
        <f t="shared" si="2"/>
        <v>0</v>
      </c>
    </row>
    <row r="295">
      <c r="E295" s="7">
        <f t="shared" si="1"/>
        <v>0</v>
      </c>
      <c r="F295" s="7">
        <f t="shared" si="2"/>
        <v>0</v>
      </c>
    </row>
    <row r="296">
      <c r="E296" s="7">
        <f t="shared" si="1"/>
        <v>0</v>
      </c>
      <c r="F296" s="7">
        <f t="shared" si="2"/>
        <v>0</v>
      </c>
    </row>
    <row r="297">
      <c r="E297" s="7">
        <f t="shared" si="1"/>
        <v>0</v>
      </c>
      <c r="F297" s="7">
        <f t="shared" si="2"/>
        <v>0</v>
      </c>
    </row>
    <row r="298">
      <c r="E298" s="7">
        <f t="shared" si="1"/>
        <v>0</v>
      </c>
      <c r="F298" s="7">
        <f t="shared" si="2"/>
        <v>0</v>
      </c>
    </row>
    <row r="299">
      <c r="E299" s="7">
        <f t="shared" si="1"/>
        <v>0</v>
      </c>
      <c r="F299" s="7">
        <f t="shared" si="2"/>
        <v>0</v>
      </c>
    </row>
    <row r="300">
      <c r="E300" s="7">
        <f t="shared" si="1"/>
        <v>0</v>
      </c>
      <c r="F300" s="7">
        <f t="shared" si="2"/>
        <v>0</v>
      </c>
    </row>
    <row r="301">
      <c r="E301" s="7">
        <f t="shared" si="1"/>
        <v>0</v>
      </c>
      <c r="F301" s="7">
        <f t="shared" si="2"/>
        <v>0</v>
      </c>
    </row>
    <row r="302">
      <c r="E302" s="7">
        <f t="shared" si="1"/>
        <v>0</v>
      </c>
      <c r="F302" s="7">
        <f t="shared" si="2"/>
        <v>0</v>
      </c>
    </row>
    <row r="303">
      <c r="E303" s="7">
        <f t="shared" si="1"/>
        <v>0</v>
      </c>
      <c r="F303" s="7">
        <f t="shared" si="2"/>
        <v>0</v>
      </c>
    </row>
    <row r="304">
      <c r="E304" s="7">
        <f t="shared" si="1"/>
        <v>0</v>
      </c>
      <c r="F304" s="7">
        <f t="shared" si="2"/>
        <v>0</v>
      </c>
    </row>
    <row r="305">
      <c r="E305" s="7">
        <f t="shared" si="1"/>
        <v>0</v>
      </c>
      <c r="F305" s="7">
        <f t="shared" si="2"/>
        <v>0</v>
      </c>
    </row>
    <row r="306">
      <c r="E306" s="7">
        <f t="shared" si="1"/>
        <v>0</v>
      </c>
      <c r="F306" s="7">
        <f t="shared" si="2"/>
        <v>0</v>
      </c>
    </row>
    <row r="307">
      <c r="E307" s="7">
        <f t="shared" si="1"/>
        <v>0</v>
      </c>
      <c r="F307" s="7">
        <f t="shared" si="2"/>
        <v>0</v>
      </c>
    </row>
    <row r="308">
      <c r="E308" s="7">
        <f t="shared" si="1"/>
        <v>0</v>
      </c>
      <c r="F308" s="7">
        <f t="shared" si="2"/>
        <v>0</v>
      </c>
    </row>
    <row r="309">
      <c r="E309" s="7">
        <f t="shared" si="1"/>
        <v>0</v>
      </c>
      <c r="F309" s="7">
        <f t="shared" si="2"/>
        <v>0</v>
      </c>
    </row>
    <row r="310">
      <c r="E310" s="7">
        <f t="shared" si="1"/>
        <v>0</v>
      </c>
      <c r="F310" s="7">
        <f t="shared" si="2"/>
        <v>0</v>
      </c>
    </row>
    <row r="311">
      <c r="E311" s="7">
        <f t="shared" si="1"/>
        <v>0</v>
      </c>
      <c r="F311" s="7">
        <f t="shared" si="2"/>
        <v>0</v>
      </c>
    </row>
    <row r="312">
      <c r="E312" s="7">
        <f t="shared" si="1"/>
        <v>0</v>
      </c>
      <c r="F312" s="7">
        <f t="shared" si="2"/>
        <v>0</v>
      </c>
    </row>
    <row r="313">
      <c r="E313" s="7">
        <f t="shared" si="1"/>
        <v>0</v>
      </c>
      <c r="F313" s="7">
        <f t="shared" si="2"/>
        <v>0</v>
      </c>
    </row>
    <row r="314">
      <c r="E314" s="7">
        <f t="shared" si="1"/>
        <v>0</v>
      </c>
      <c r="F314" s="7">
        <f t="shared" si="2"/>
        <v>0</v>
      </c>
    </row>
    <row r="315">
      <c r="E315" s="7">
        <f t="shared" si="1"/>
        <v>0</v>
      </c>
      <c r="F315" s="7">
        <f t="shared" si="2"/>
        <v>0</v>
      </c>
    </row>
    <row r="316">
      <c r="E316" s="7">
        <f t="shared" si="1"/>
        <v>0</v>
      </c>
      <c r="F316" s="7">
        <f t="shared" si="2"/>
        <v>0</v>
      </c>
    </row>
    <row r="317">
      <c r="E317" s="7">
        <f t="shared" si="1"/>
        <v>0</v>
      </c>
      <c r="F317" s="7">
        <f t="shared" si="2"/>
        <v>0</v>
      </c>
    </row>
    <row r="318">
      <c r="E318" s="7">
        <f t="shared" si="1"/>
        <v>0</v>
      </c>
      <c r="F318" s="7">
        <f t="shared" si="2"/>
        <v>0</v>
      </c>
    </row>
    <row r="319">
      <c r="E319" s="7">
        <f t="shared" si="1"/>
        <v>0</v>
      </c>
      <c r="F319" s="7">
        <f t="shared" si="2"/>
        <v>0</v>
      </c>
    </row>
    <row r="320">
      <c r="E320" s="7">
        <f t="shared" si="1"/>
        <v>0</v>
      </c>
      <c r="F320" s="7">
        <f t="shared" si="2"/>
        <v>0</v>
      </c>
    </row>
    <row r="321">
      <c r="E321" s="7">
        <f t="shared" si="1"/>
        <v>0</v>
      </c>
      <c r="F321" s="7">
        <f t="shared" si="2"/>
        <v>0</v>
      </c>
    </row>
    <row r="322">
      <c r="E322" s="7">
        <f t="shared" si="1"/>
        <v>0</v>
      </c>
      <c r="F322" s="7">
        <f t="shared" si="2"/>
        <v>0</v>
      </c>
    </row>
    <row r="323">
      <c r="E323" s="7">
        <f t="shared" si="1"/>
        <v>0</v>
      </c>
      <c r="F323" s="7">
        <f t="shared" si="2"/>
        <v>0</v>
      </c>
    </row>
    <row r="324">
      <c r="E324" s="7">
        <f t="shared" si="1"/>
        <v>0</v>
      </c>
      <c r="F324" s="7">
        <f t="shared" si="2"/>
        <v>0</v>
      </c>
    </row>
    <row r="325">
      <c r="E325" s="7">
        <f t="shared" si="1"/>
        <v>0</v>
      </c>
      <c r="F325" s="7">
        <f t="shared" si="2"/>
        <v>0</v>
      </c>
    </row>
    <row r="326">
      <c r="E326" s="7">
        <f t="shared" si="1"/>
        <v>0</v>
      </c>
      <c r="F326" s="7">
        <f t="shared" si="2"/>
        <v>0</v>
      </c>
    </row>
    <row r="327">
      <c r="E327" s="7">
        <f t="shared" si="1"/>
        <v>0</v>
      </c>
      <c r="F327" s="7">
        <f t="shared" si="2"/>
        <v>0</v>
      </c>
    </row>
    <row r="328">
      <c r="E328" s="7">
        <f t="shared" si="1"/>
        <v>0</v>
      </c>
      <c r="F328" s="7">
        <f t="shared" si="2"/>
        <v>0</v>
      </c>
    </row>
    <row r="329">
      <c r="E329" s="7">
        <f t="shared" si="1"/>
        <v>0</v>
      </c>
      <c r="F329" s="7">
        <f t="shared" si="2"/>
        <v>0</v>
      </c>
    </row>
    <row r="330">
      <c r="E330" s="7">
        <f t="shared" si="1"/>
        <v>0</v>
      </c>
      <c r="F330" s="7">
        <f t="shared" si="2"/>
        <v>0</v>
      </c>
    </row>
    <row r="331">
      <c r="E331" s="7">
        <f t="shared" si="1"/>
        <v>0</v>
      </c>
      <c r="F331" s="7">
        <f t="shared" si="2"/>
        <v>0</v>
      </c>
    </row>
    <row r="332">
      <c r="E332" s="7">
        <f t="shared" si="1"/>
        <v>0</v>
      </c>
      <c r="F332" s="7">
        <f t="shared" si="2"/>
        <v>0</v>
      </c>
    </row>
    <row r="333">
      <c r="E333" s="7">
        <f t="shared" si="1"/>
        <v>0</v>
      </c>
      <c r="F333" s="7">
        <f t="shared" si="2"/>
        <v>0</v>
      </c>
    </row>
    <row r="334">
      <c r="E334" s="7">
        <f t="shared" si="1"/>
        <v>0</v>
      </c>
      <c r="F334" s="7">
        <f t="shared" si="2"/>
        <v>0</v>
      </c>
    </row>
    <row r="335">
      <c r="E335" s="7">
        <f t="shared" si="1"/>
        <v>0</v>
      </c>
      <c r="F335" s="7">
        <f t="shared" si="2"/>
        <v>0</v>
      </c>
    </row>
    <row r="336">
      <c r="E336" s="7">
        <f t="shared" si="1"/>
        <v>0</v>
      </c>
      <c r="F336" s="7">
        <f t="shared" si="2"/>
        <v>0</v>
      </c>
    </row>
    <row r="337">
      <c r="E337" s="7">
        <f t="shared" si="1"/>
        <v>0</v>
      </c>
      <c r="F337" s="7">
        <f t="shared" si="2"/>
        <v>0</v>
      </c>
    </row>
    <row r="338">
      <c r="E338" s="7">
        <f t="shared" si="1"/>
        <v>0</v>
      </c>
      <c r="F338" s="7">
        <f t="shared" si="2"/>
        <v>0</v>
      </c>
    </row>
    <row r="339">
      <c r="E339" s="7">
        <f t="shared" si="1"/>
        <v>0</v>
      </c>
      <c r="F339" s="7">
        <f t="shared" si="2"/>
        <v>0</v>
      </c>
    </row>
    <row r="340">
      <c r="E340" s="7">
        <f t="shared" si="1"/>
        <v>0</v>
      </c>
      <c r="F340" s="7">
        <f t="shared" si="2"/>
        <v>0</v>
      </c>
    </row>
    <row r="341">
      <c r="E341" s="7">
        <f t="shared" si="1"/>
        <v>0</v>
      </c>
      <c r="F341" s="7">
        <f t="shared" si="2"/>
        <v>0</v>
      </c>
    </row>
    <row r="342">
      <c r="E342" s="7">
        <f t="shared" si="1"/>
        <v>0</v>
      </c>
      <c r="F342" s="7">
        <f t="shared" si="2"/>
        <v>0</v>
      </c>
    </row>
    <row r="343">
      <c r="E343" s="7">
        <f t="shared" si="1"/>
        <v>0</v>
      </c>
      <c r="F343" s="7">
        <f t="shared" si="2"/>
        <v>0</v>
      </c>
    </row>
    <row r="344">
      <c r="E344" s="7">
        <f t="shared" si="1"/>
        <v>0</v>
      </c>
      <c r="F344" s="7">
        <f t="shared" si="2"/>
        <v>0</v>
      </c>
    </row>
    <row r="345">
      <c r="E345" s="7">
        <f t="shared" si="1"/>
        <v>0</v>
      </c>
      <c r="F345" s="7">
        <f t="shared" si="2"/>
        <v>0</v>
      </c>
    </row>
    <row r="346">
      <c r="E346" s="7">
        <f t="shared" si="1"/>
        <v>0</v>
      </c>
      <c r="F346" s="7">
        <f t="shared" si="2"/>
        <v>0</v>
      </c>
    </row>
    <row r="347">
      <c r="E347" s="7">
        <f t="shared" si="1"/>
        <v>0</v>
      </c>
      <c r="F347" s="7">
        <f t="shared" si="2"/>
        <v>0</v>
      </c>
    </row>
    <row r="348">
      <c r="E348" s="7">
        <f t="shared" si="1"/>
        <v>0</v>
      </c>
      <c r="F348" s="7">
        <f t="shared" si="2"/>
        <v>0</v>
      </c>
    </row>
    <row r="349">
      <c r="E349" s="7">
        <f t="shared" si="1"/>
        <v>0</v>
      </c>
      <c r="F349" s="7">
        <f t="shared" si="2"/>
        <v>0</v>
      </c>
    </row>
    <row r="350">
      <c r="E350" s="7">
        <f t="shared" si="1"/>
        <v>0</v>
      </c>
      <c r="F350" s="7">
        <f t="shared" si="2"/>
        <v>0</v>
      </c>
    </row>
    <row r="351">
      <c r="E351" s="7">
        <f t="shared" si="1"/>
        <v>0</v>
      </c>
      <c r="F351" s="7">
        <f t="shared" si="2"/>
        <v>0</v>
      </c>
    </row>
    <row r="352">
      <c r="E352" s="7">
        <f t="shared" si="1"/>
        <v>0</v>
      </c>
      <c r="F352" s="7">
        <f t="shared" si="2"/>
        <v>0</v>
      </c>
    </row>
    <row r="353">
      <c r="E353" s="7">
        <f t="shared" si="1"/>
        <v>0</v>
      </c>
      <c r="F353" s="7">
        <f t="shared" si="2"/>
        <v>0</v>
      </c>
    </row>
    <row r="354">
      <c r="E354" s="7">
        <f t="shared" si="1"/>
        <v>0</v>
      </c>
      <c r="F354" s="7">
        <f t="shared" si="2"/>
        <v>0</v>
      </c>
    </row>
    <row r="355">
      <c r="E355" s="7">
        <f t="shared" si="1"/>
        <v>0</v>
      </c>
      <c r="F355" s="7">
        <f t="shared" si="2"/>
        <v>0</v>
      </c>
    </row>
    <row r="356">
      <c r="E356" s="7">
        <f t="shared" si="1"/>
        <v>0</v>
      </c>
      <c r="F356" s="7">
        <f t="shared" si="2"/>
        <v>0</v>
      </c>
    </row>
    <row r="357">
      <c r="E357" s="7">
        <f t="shared" si="1"/>
        <v>0</v>
      </c>
      <c r="F357" s="7">
        <f t="shared" si="2"/>
        <v>0</v>
      </c>
    </row>
    <row r="358">
      <c r="E358" s="7">
        <f t="shared" si="1"/>
        <v>0</v>
      </c>
      <c r="F358" s="7">
        <f t="shared" si="2"/>
        <v>0</v>
      </c>
    </row>
    <row r="359">
      <c r="E359" s="7">
        <f t="shared" si="1"/>
        <v>0</v>
      </c>
      <c r="F359" s="7">
        <f t="shared" si="2"/>
        <v>0</v>
      </c>
    </row>
    <row r="360">
      <c r="E360" s="7">
        <f t="shared" si="1"/>
        <v>0</v>
      </c>
      <c r="F360" s="7">
        <f t="shared" si="2"/>
        <v>0</v>
      </c>
    </row>
    <row r="361">
      <c r="E361" s="7">
        <f t="shared" si="1"/>
        <v>0</v>
      </c>
      <c r="F361" s="7">
        <f t="shared" si="2"/>
        <v>0</v>
      </c>
    </row>
    <row r="362">
      <c r="E362" s="7">
        <f t="shared" si="1"/>
        <v>0</v>
      </c>
      <c r="F362" s="7">
        <f t="shared" si="2"/>
        <v>0</v>
      </c>
    </row>
    <row r="363">
      <c r="E363" s="7">
        <f t="shared" si="1"/>
        <v>0</v>
      </c>
      <c r="F363" s="7">
        <f t="shared" si="2"/>
        <v>0</v>
      </c>
    </row>
    <row r="364">
      <c r="E364" s="7">
        <f t="shared" si="1"/>
        <v>0</v>
      </c>
      <c r="F364" s="7">
        <f t="shared" si="2"/>
        <v>0</v>
      </c>
    </row>
    <row r="365">
      <c r="E365" s="7">
        <f t="shared" si="1"/>
        <v>0</v>
      </c>
      <c r="F365" s="7">
        <f t="shared" si="2"/>
        <v>0</v>
      </c>
    </row>
    <row r="366">
      <c r="E366" s="7">
        <f t="shared" si="1"/>
        <v>0</v>
      </c>
      <c r="F366" s="7">
        <f t="shared" si="2"/>
        <v>0</v>
      </c>
    </row>
    <row r="367">
      <c r="E367" s="7">
        <f t="shared" si="1"/>
        <v>0</v>
      </c>
      <c r="F367" s="7">
        <f t="shared" si="2"/>
        <v>0</v>
      </c>
    </row>
    <row r="368">
      <c r="E368" s="7">
        <f t="shared" si="1"/>
        <v>0</v>
      </c>
      <c r="F368" s="7">
        <f t="shared" si="2"/>
        <v>0</v>
      </c>
    </row>
    <row r="369">
      <c r="E369" s="7">
        <f t="shared" si="1"/>
        <v>0</v>
      </c>
      <c r="F369" s="7">
        <f t="shared" si="2"/>
        <v>0</v>
      </c>
    </row>
    <row r="370">
      <c r="E370" s="7">
        <f t="shared" si="1"/>
        <v>0</v>
      </c>
      <c r="F370" s="7">
        <f t="shared" si="2"/>
        <v>0</v>
      </c>
    </row>
    <row r="371">
      <c r="E371" s="7">
        <f t="shared" si="1"/>
        <v>0</v>
      </c>
      <c r="F371" s="7">
        <f t="shared" si="2"/>
        <v>0</v>
      </c>
    </row>
    <row r="372">
      <c r="E372" s="7">
        <f t="shared" si="1"/>
        <v>0</v>
      </c>
      <c r="F372" s="7">
        <f t="shared" si="2"/>
        <v>0</v>
      </c>
    </row>
    <row r="373">
      <c r="E373" s="7">
        <f t="shared" si="1"/>
        <v>0</v>
      </c>
      <c r="F373" s="7">
        <f t="shared" si="2"/>
        <v>0</v>
      </c>
    </row>
    <row r="374">
      <c r="E374" s="7">
        <f t="shared" si="1"/>
        <v>0</v>
      </c>
      <c r="F374" s="7">
        <f t="shared" si="2"/>
        <v>0</v>
      </c>
    </row>
    <row r="375">
      <c r="E375" s="7">
        <f t="shared" si="1"/>
        <v>0</v>
      </c>
      <c r="F375" s="7">
        <f t="shared" si="2"/>
        <v>0</v>
      </c>
    </row>
    <row r="376">
      <c r="E376" s="7">
        <f t="shared" si="1"/>
        <v>0</v>
      </c>
      <c r="F376" s="7">
        <f t="shared" si="2"/>
        <v>0</v>
      </c>
    </row>
    <row r="377">
      <c r="E377" s="7">
        <f t="shared" si="1"/>
        <v>0</v>
      </c>
      <c r="F377" s="7">
        <f t="shared" si="2"/>
        <v>0</v>
      </c>
    </row>
    <row r="378">
      <c r="E378" s="7">
        <f t="shared" si="1"/>
        <v>0</v>
      </c>
      <c r="F378" s="7">
        <f t="shared" si="2"/>
        <v>0</v>
      </c>
    </row>
    <row r="379">
      <c r="E379" s="7">
        <f t="shared" si="1"/>
        <v>0</v>
      </c>
      <c r="F379" s="7">
        <f t="shared" si="2"/>
        <v>0</v>
      </c>
    </row>
    <row r="380">
      <c r="E380" s="7">
        <f t="shared" si="1"/>
        <v>0</v>
      </c>
      <c r="F380" s="7">
        <f t="shared" si="2"/>
        <v>0</v>
      </c>
    </row>
    <row r="381">
      <c r="E381" s="7">
        <f t="shared" si="1"/>
        <v>0</v>
      </c>
      <c r="F381" s="7">
        <f t="shared" si="2"/>
        <v>0</v>
      </c>
    </row>
    <row r="382">
      <c r="E382" s="7">
        <f t="shared" si="1"/>
        <v>0</v>
      </c>
      <c r="F382" s="7">
        <f t="shared" si="2"/>
        <v>0</v>
      </c>
    </row>
    <row r="383">
      <c r="E383" s="7">
        <f t="shared" si="1"/>
        <v>0</v>
      </c>
      <c r="F383" s="7">
        <f t="shared" si="2"/>
        <v>0</v>
      </c>
    </row>
    <row r="384">
      <c r="E384" s="7">
        <f t="shared" si="1"/>
        <v>0</v>
      </c>
      <c r="F384" s="7">
        <f t="shared" si="2"/>
        <v>0</v>
      </c>
    </row>
    <row r="385">
      <c r="E385" s="7">
        <f t="shared" si="1"/>
        <v>0</v>
      </c>
      <c r="F385" s="7">
        <f t="shared" si="2"/>
        <v>0</v>
      </c>
    </row>
    <row r="386">
      <c r="E386" s="7">
        <f t="shared" si="1"/>
        <v>0</v>
      </c>
      <c r="F386" s="7">
        <f t="shared" si="2"/>
        <v>0</v>
      </c>
    </row>
    <row r="387">
      <c r="E387" s="7">
        <f t="shared" si="1"/>
        <v>0</v>
      </c>
      <c r="F387" s="7">
        <f t="shared" si="2"/>
        <v>0</v>
      </c>
    </row>
    <row r="388">
      <c r="E388" s="7">
        <f t="shared" si="1"/>
        <v>0</v>
      </c>
      <c r="F388" s="7">
        <f t="shared" si="2"/>
        <v>0</v>
      </c>
    </row>
    <row r="389">
      <c r="E389" s="7">
        <f t="shared" si="1"/>
        <v>0</v>
      </c>
      <c r="F389" s="7">
        <f t="shared" si="2"/>
        <v>0</v>
      </c>
    </row>
    <row r="390">
      <c r="E390" s="7">
        <f t="shared" si="1"/>
        <v>0</v>
      </c>
      <c r="F390" s="7">
        <f t="shared" si="2"/>
        <v>0</v>
      </c>
    </row>
    <row r="391">
      <c r="E391" s="7">
        <f t="shared" si="1"/>
        <v>0</v>
      </c>
      <c r="F391" s="7">
        <f t="shared" si="2"/>
        <v>0</v>
      </c>
    </row>
    <row r="392">
      <c r="E392" s="7">
        <f t="shared" si="1"/>
        <v>0</v>
      </c>
      <c r="F392" s="7">
        <f t="shared" si="2"/>
        <v>0</v>
      </c>
    </row>
    <row r="393">
      <c r="E393" s="7">
        <f t="shared" si="1"/>
        <v>0</v>
      </c>
      <c r="F393" s="7">
        <f t="shared" si="2"/>
        <v>0</v>
      </c>
    </row>
    <row r="394">
      <c r="E394" s="7">
        <f t="shared" si="1"/>
        <v>0</v>
      </c>
      <c r="F394" s="7">
        <f t="shared" si="2"/>
        <v>0</v>
      </c>
    </row>
    <row r="395">
      <c r="E395" s="7">
        <f t="shared" si="1"/>
        <v>0</v>
      </c>
      <c r="F395" s="7">
        <f t="shared" si="2"/>
        <v>0</v>
      </c>
    </row>
    <row r="396">
      <c r="E396" s="7">
        <f t="shared" si="1"/>
        <v>0</v>
      </c>
      <c r="F396" s="7">
        <f t="shared" si="2"/>
        <v>0</v>
      </c>
    </row>
    <row r="397">
      <c r="E397" s="7">
        <f t="shared" si="1"/>
        <v>0</v>
      </c>
      <c r="F397" s="7">
        <f t="shared" si="2"/>
        <v>0</v>
      </c>
    </row>
    <row r="398">
      <c r="E398" s="7">
        <f t="shared" si="1"/>
        <v>0</v>
      </c>
      <c r="F398" s="7">
        <f t="shared" si="2"/>
        <v>0</v>
      </c>
    </row>
    <row r="399">
      <c r="E399" s="7">
        <f t="shared" si="1"/>
        <v>0</v>
      </c>
      <c r="F399" s="7">
        <f t="shared" si="2"/>
        <v>0</v>
      </c>
    </row>
    <row r="400">
      <c r="E400" s="7">
        <f t="shared" si="1"/>
        <v>0</v>
      </c>
      <c r="F400" s="7">
        <f t="shared" si="2"/>
        <v>0</v>
      </c>
    </row>
    <row r="401">
      <c r="E401" s="7">
        <f t="shared" si="1"/>
        <v>0</v>
      </c>
      <c r="F401" s="7">
        <f t="shared" si="2"/>
        <v>0</v>
      </c>
    </row>
    <row r="402">
      <c r="E402" s="7">
        <f t="shared" si="1"/>
        <v>0</v>
      </c>
      <c r="F402" s="7">
        <f t="shared" si="2"/>
        <v>0</v>
      </c>
    </row>
    <row r="403">
      <c r="E403" s="7">
        <f t="shared" si="1"/>
        <v>0</v>
      </c>
      <c r="F403" s="7">
        <f t="shared" si="2"/>
        <v>0</v>
      </c>
    </row>
    <row r="404">
      <c r="E404" s="7">
        <f t="shared" si="1"/>
        <v>0</v>
      </c>
      <c r="F404" s="7">
        <f t="shared" si="2"/>
        <v>0</v>
      </c>
    </row>
    <row r="405">
      <c r="E405" s="7">
        <f t="shared" si="1"/>
        <v>0</v>
      </c>
      <c r="F405" s="7">
        <f t="shared" si="2"/>
        <v>0</v>
      </c>
    </row>
    <row r="406">
      <c r="E406" s="7">
        <f t="shared" si="1"/>
        <v>0</v>
      </c>
      <c r="F406" s="7">
        <f t="shared" si="2"/>
        <v>0</v>
      </c>
    </row>
    <row r="407">
      <c r="E407" s="7">
        <f t="shared" si="1"/>
        <v>0</v>
      </c>
      <c r="F407" s="7">
        <f t="shared" si="2"/>
        <v>0</v>
      </c>
    </row>
    <row r="408">
      <c r="E408" s="7">
        <f t="shared" si="1"/>
        <v>0</v>
      </c>
      <c r="F408" s="7">
        <f t="shared" si="2"/>
        <v>0</v>
      </c>
    </row>
    <row r="409">
      <c r="E409" s="7">
        <f t="shared" si="1"/>
        <v>0</v>
      </c>
      <c r="F409" s="7">
        <f t="shared" si="2"/>
        <v>0</v>
      </c>
    </row>
    <row r="410">
      <c r="E410" s="7">
        <f t="shared" si="1"/>
        <v>0</v>
      </c>
      <c r="F410" s="7">
        <f t="shared" si="2"/>
        <v>0</v>
      </c>
    </row>
    <row r="411">
      <c r="E411" s="7">
        <f t="shared" si="1"/>
        <v>0</v>
      </c>
      <c r="F411" s="7">
        <f t="shared" si="2"/>
        <v>0</v>
      </c>
    </row>
    <row r="412">
      <c r="E412" s="7">
        <f t="shared" si="1"/>
        <v>0</v>
      </c>
      <c r="F412" s="7">
        <f t="shared" si="2"/>
        <v>0</v>
      </c>
    </row>
    <row r="413">
      <c r="E413" s="7">
        <f t="shared" si="1"/>
        <v>0</v>
      </c>
      <c r="F413" s="7">
        <f t="shared" si="2"/>
        <v>0</v>
      </c>
    </row>
    <row r="414">
      <c r="E414" s="7">
        <f t="shared" si="1"/>
        <v>0</v>
      </c>
      <c r="F414" s="7">
        <f t="shared" si="2"/>
        <v>0</v>
      </c>
    </row>
    <row r="415">
      <c r="E415" s="7">
        <f t="shared" si="1"/>
        <v>0</v>
      </c>
      <c r="F415" s="7">
        <f t="shared" si="2"/>
        <v>0</v>
      </c>
    </row>
    <row r="416">
      <c r="E416" s="7">
        <f t="shared" si="1"/>
        <v>0</v>
      </c>
      <c r="F416" s="7">
        <f t="shared" si="2"/>
        <v>0</v>
      </c>
    </row>
    <row r="417">
      <c r="E417" s="7">
        <f t="shared" si="1"/>
        <v>0</v>
      </c>
      <c r="F417" s="7">
        <f t="shared" si="2"/>
        <v>0</v>
      </c>
    </row>
    <row r="418">
      <c r="E418" s="7">
        <f t="shared" si="1"/>
        <v>0</v>
      </c>
      <c r="F418" s="7">
        <f t="shared" si="2"/>
        <v>0</v>
      </c>
    </row>
    <row r="419">
      <c r="E419" s="7">
        <f t="shared" si="1"/>
        <v>0</v>
      </c>
      <c r="F419" s="7">
        <f t="shared" si="2"/>
        <v>0</v>
      </c>
    </row>
    <row r="420">
      <c r="E420" s="7">
        <f t="shared" si="1"/>
        <v>0</v>
      </c>
      <c r="F420" s="7">
        <f t="shared" si="2"/>
        <v>0</v>
      </c>
    </row>
    <row r="421">
      <c r="E421" s="7">
        <f t="shared" si="1"/>
        <v>0</v>
      </c>
      <c r="F421" s="7">
        <f t="shared" si="2"/>
        <v>0</v>
      </c>
    </row>
    <row r="422">
      <c r="E422" s="7">
        <f t="shared" si="1"/>
        <v>0</v>
      </c>
      <c r="F422" s="7">
        <f t="shared" si="2"/>
        <v>0</v>
      </c>
    </row>
    <row r="423">
      <c r="E423" s="7">
        <f t="shared" si="1"/>
        <v>0</v>
      </c>
      <c r="F423" s="7">
        <f t="shared" si="2"/>
        <v>0</v>
      </c>
    </row>
    <row r="424">
      <c r="E424" s="7">
        <f t="shared" si="1"/>
        <v>0</v>
      </c>
      <c r="F424" s="7">
        <f t="shared" si="2"/>
        <v>0</v>
      </c>
    </row>
    <row r="425">
      <c r="E425" s="7">
        <f t="shared" si="1"/>
        <v>0</v>
      </c>
      <c r="F425" s="7">
        <f t="shared" si="2"/>
        <v>0</v>
      </c>
    </row>
    <row r="426">
      <c r="E426" s="7">
        <f t="shared" si="1"/>
        <v>0</v>
      </c>
      <c r="F426" s="7">
        <f t="shared" si="2"/>
        <v>0</v>
      </c>
    </row>
    <row r="427">
      <c r="E427" s="7">
        <f t="shared" si="1"/>
        <v>0</v>
      </c>
      <c r="F427" s="7">
        <f t="shared" si="2"/>
        <v>0</v>
      </c>
    </row>
    <row r="428">
      <c r="E428" s="7">
        <f t="shared" si="1"/>
        <v>0</v>
      </c>
      <c r="F428" s="7">
        <f t="shared" si="2"/>
        <v>0</v>
      </c>
    </row>
    <row r="429">
      <c r="E429" s="7">
        <f t="shared" si="1"/>
        <v>0</v>
      </c>
      <c r="F429" s="7">
        <f t="shared" si="2"/>
        <v>0</v>
      </c>
    </row>
    <row r="430">
      <c r="E430" s="7">
        <f t="shared" si="1"/>
        <v>0</v>
      </c>
      <c r="F430" s="7">
        <f t="shared" si="2"/>
        <v>0</v>
      </c>
    </row>
    <row r="431">
      <c r="E431" s="7">
        <f t="shared" si="1"/>
        <v>0</v>
      </c>
      <c r="F431" s="7">
        <f t="shared" si="2"/>
        <v>0</v>
      </c>
    </row>
    <row r="432">
      <c r="E432" s="7">
        <f t="shared" si="1"/>
        <v>0</v>
      </c>
      <c r="F432" s="7">
        <f t="shared" si="2"/>
        <v>0</v>
      </c>
    </row>
    <row r="433">
      <c r="E433" s="7">
        <f t="shared" si="1"/>
        <v>0</v>
      </c>
      <c r="F433" s="7">
        <f t="shared" si="2"/>
        <v>0</v>
      </c>
    </row>
    <row r="434">
      <c r="E434" s="7">
        <f t="shared" si="1"/>
        <v>0</v>
      </c>
      <c r="F434" s="7">
        <f t="shared" si="2"/>
        <v>0</v>
      </c>
    </row>
    <row r="435">
      <c r="E435" s="7">
        <f t="shared" si="1"/>
        <v>0</v>
      </c>
      <c r="F435" s="7">
        <f t="shared" si="2"/>
        <v>0</v>
      </c>
    </row>
    <row r="436">
      <c r="E436" s="7">
        <f t="shared" si="1"/>
        <v>0</v>
      </c>
      <c r="F436" s="7">
        <f t="shared" si="2"/>
        <v>0</v>
      </c>
    </row>
    <row r="437">
      <c r="E437" s="7">
        <f t="shared" si="1"/>
        <v>0</v>
      </c>
      <c r="F437" s="7">
        <f t="shared" si="2"/>
        <v>0</v>
      </c>
    </row>
    <row r="438">
      <c r="E438" s="7">
        <f t="shared" si="1"/>
        <v>0</v>
      </c>
      <c r="F438" s="7">
        <f t="shared" si="2"/>
        <v>0</v>
      </c>
    </row>
    <row r="439">
      <c r="E439" s="7">
        <f t="shared" si="1"/>
        <v>0</v>
      </c>
      <c r="F439" s="7">
        <f t="shared" si="2"/>
        <v>0</v>
      </c>
    </row>
    <row r="440">
      <c r="E440" s="7">
        <f t="shared" si="1"/>
        <v>0</v>
      </c>
      <c r="F440" s="7">
        <f t="shared" si="2"/>
        <v>0</v>
      </c>
    </row>
    <row r="441">
      <c r="E441" s="7">
        <f t="shared" si="1"/>
        <v>0</v>
      </c>
      <c r="F441" s="7">
        <f t="shared" si="2"/>
        <v>0</v>
      </c>
    </row>
    <row r="442">
      <c r="E442" s="7">
        <f t="shared" si="1"/>
        <v>0</v>
      </c>
      <c r="F442" s="7">
        <f t="shared" si="2"/>
        <v>0</v>
      </c>
    </row>
    <row r="443">
      <c r="E443" s="7">
        <f t="shared" si="1"/>
        <v>0</v>
      </c>
      <c r="F443" s="7">
        <f t="shared" si="2"/>
        <v>0</v>
      </c>
    </row>
    <row r="444">
      <c r="E444" s="7">
        <f t="shared" si="1"/>
        <v>0</v>
      </c>
      <c r="F444" s="7">
        <f t="shared" si="2"/>
        <v>0</v>
      </c>
    </row>
    <row r="445">
      <c r="E445" s="7">
        <f t="shared" si="1"/>
        <v>0</v>
      </c>
      <c r="F445" s="7">
        <f t="shared" si="2"/>
        <v>0</v>
      </c>
    </row>
    <row r="446">
      <c r="E446" s="7">
        <f t="shared" si="1"/>
        <v>0</v>
      </c>
      <c r="F446" s="7">
        <f t="shared" si="2"/>
        <v>0</v>
      </c>
    </row>
    <row r="447">
      <c r="E447" s="7">
        <f t="shared" si="1"/>
        <v>0</v>
      </c>
      <c r="F447" s="7">
        <f t="shared" si="2"/>
        <v>0</v>
      </c>
    </row>
    <row r="448">
      <c r="E448" s="7">
        <f t="shared" si="1"/>
        <v>0</v>
      </c>
      <c r="F448" s="7">
        <f t="shared" si="2"/>
        <v>0</v>
      </c>
    </row>
    <row r="449">
      <c r="E449" s="7">
        <f t="shared" si="1"/>
        <v>0</v>
      </c>
      <c r="F449" s="7">
        <f t="shared" si="2"/>
        <v>0</v>
      </c>
    </row>
    <row r="450">
      <c r="E450" s="7">
        <f t="shared" si="1"/>
        <v>0</v>
      </c>
      <c r="F450" s="7">
        <f t="shared" si="2"/>
        <v>0</v>
      </c>
    </row>
    <row r="451">
      <c r="E451" s="7">
        <f t="shared" si="1"/>
        <v>0</v>
      </c>
      <c r="F451" s="7">
        <f t="shared" si="2"/>
        <v>0</v>
      </c>
    </row>
    <row r="452">
      <c r="E452" s="7">
        <f t="shared" si="1"/>
        <v>0</v>
      </c>
      <c r="F452" s="7">
        <f t="shared" si="2"/>
        <v>0</v>
      </c>
    </row>
    <row r="453">
      <c r="E453" s="7">
        <f t="shared" si="1"/>
        <v>0</v>
      </c>
      <c r="F453" s="7">
        <f t="shared" si="2"/>
        <v>0</v>
      </c>
    </row>
    <row r="454">
      <c r="E454" s="7">
        <f t="shared" si="1"/>
        <v>0</v>
      </c>
      <c r="F454" s="7">
        <f t="shared" si="2"/>
        <v>0</v>
      </c>
    </row>
    <row r="455">
      <c r="E455" s="7">
        <f t="shared" si="1"/>
        <v>0</v>
      </c>
      <c r="F455" s="7">
        <f t="shared" si="2"/>
        <v>0</v>
      </c>
    </row>
    <row r="456">
      <c r="E456" s="7">
        <f t="shared" si="1"/>
        <v>0</v>
      </c>
      <c r="F456" s="7">
        <f t="shared" si="2"/>
        <v>0</v>
      </c>
    </row>
    <row r="457">
      <c r="E457" s="7">
        <f t="shared" si="1"/>
        <v>0</v>
      </c>
      <c r="F457" s="7">
        <f t="shared" si="2"/>
        <v>0</v>
      </c>
    </row>
    <row r="458">
      <c r="E458" s="7">
        <f t="shared" si="1"/>
        <v>0</v>
      </c>
      <c r="F458" s="7">
        <f t="shared" si="2"/>
        <v>0</v>
      </c>
    </row>
    <row r="459">
      <c r="E459" s="7">
        <f t="shared" si="1"/>
        <v>0</v>
      </c>
      <c r="F459" s="7">
        <f t="shared" si="2"/>
        <v>0</v>
      </c>
    </row>
    <row r="460">
      <c r="E460" s="7">
        <f t="shared" si="1"/>
        <v>0</v>
      </c>
      <c r="F460" s="7">
        <f t="shared" si="2"/>
        <v>0</v>
      </c>
    </row>
    <row r="461">
      <c r="E461" s="7">
        <f t="shared" si="1"/>
        <v>0</v>
      </c>
      <c r="F461" s="7">
        <f t="shared" si="2"/>
        <v>0</v>
      </c>
    </row>
    <row r="462">
      <c r="E462" s="7">
        <f t="shared" si="1"/>
        <v>0</v>
      </c>
      <c r="F462" s="7">
        <f t="shared" si="2"/>
        <v>0</v>
      </c>
    </row>
    <row r="463">
      <c r="E463" s="7">
        <f t="shared" si="1"/>
        <v>0</v>
      </c>
      <c r="F463" s="7">
        <f t="shared" si="2"/>
        <v>0</v>
      </c>
    </row>
    <row r="464">
      <c r="E464" s="7">
        <f t="shared" si="1"/>
        <v>0</v>
      </c>
      <c r="F464" s="7">
        <f t="shared" si="2"/>
        <v>0</v>
      </c>
    </row>
    <row r="465">
      <c r="E465" s="7">
        <f t="shared" si="1"/>
        <v>0</v>
      </c>
      <c r="F465" s="7">
        <f t="shared" si="2"/>
        <v>0</v>
      </c>
    </row>
    <row r="466">
      <c r="E466" s="7">
        <f t="shared" si="1"/>
        <v>0</v>
      </c>
      <c r="F466" s="7">
        <f t="shared" si="2"/>
        <v>0</v>
      </c>
    </row>
    <row r="467">
      <c r="E467" s="7">
        <f t="shared" si="1"/>
        <v>0</v>
      </c>
      <c r="F467" s="7">
        <f t="shared" si="2"/>
        <v>0</v>
      </c>
    </row>
    <row r="468">
      <c r="E468" s="7">
        <f t="shared" si="1"/>
        <v>0</v>
      </c>
      <c r="F468" s="7">
        <f t="shared" si="2"/>
        <v>0</v>
      </c>
    </row>
    <row r="469">
      <c r="E469" s="7">
        <f t="shared" si="1"/>
        <v>0</v>
      </c>
      <c r="F469" s="7">
        <f t="shared" si="2"/>
        <v>0</v>
      </c>
    </row>
    <row r="470">
      <c r="E470" s="7">
        <f t="shared" si="1"/>
        <v>0</v>
      </c>
      <c r="F470" s="7">
        <f t="shared" si="2"/>
        <v>0</v>
      </c>
    </row>
    <row r="471">
      <c r="E471" s="7">
        <f t="shared" si="1"/>
        <v>0</v>
      </c>
      <c r="F471" s="7">
        <f t="shared" si="2"/>
        <v>0</v>
      </c>
    </row>
    <row r="472">
      <c r="E472" s="7">
        <f t="shared" si="1"/>
        <v>0</v>
      </c>
      <c r="F472" s="7">
        <f t="shared" si="2"/>
        <v>0</v>
      </c>
    </row>
    <row r="473">
      <c r="E473" s="7">
        <f t="shared" si="1"/>
        <v>0</v>
      </c>
      <c r="F473" s="7">
        <f t="shared" si="2"/>
        <v>0</v>
      </c>
    </row>
    <row r="474">
      <c r="E474" s="7">
        <f t="shared" si="1"/>
        <v>0</v>
      </c>
      <c r="F474" s="7">
        <f t="shared" si="2"/>
        <v>0</v>
      </c>
    </row>
    <row r="475">
      <c r="E475" s="7">
        <f t="shared" si="1"/>
        <v>0</v>
      </c>
      <c r="F475" s="7">
        <f t="shared" si="2"/>
        <v>0</v>
      </c>
    </row>
    <row r="476">
      <c r="E476" s="7">
        <f t="shared" si="1"/>
        <v>0</v>
      </c>
      <c r="F476" s="7">
        <f t="shared" si="2"/>
        <v>0</v>
      </c>
    </row>
    <row r="477">
      <c r="E477" s="7">
        <f t="shared" si="1"/>
        <v>0</v>
      </c>
      <c r="F477" s="7">
        <f t="shared" si="2"/>
        <v>0</v>
      </c>
    </row>
    <row r="478">
      <c r="E478" s="7">
        <f t="shared" si="1"/>
        <v>0</v>
      </c>
      <c r="F478" s="7">
        <f t="shared" si="2"/>
        <v>0</v>
      </c>
    </row>
    <row r="479">
      <c r="E479" s="7">
        <f t="shared" si="1"/>
        <v>0</v>
      </c>
      <c r="F479" s="7">
        <f t="shared" si="2"/>
        <v>0</v>
      </c>
    </row>
    <row r="480">
      <c r="E480" s="7">
        <f t="shared" si="1"/>
        <v>0</v>
      </c>
      <c r="F480" s="7">
        <f t="shared" si="2"/>
        <v>0</v>
      </c>
    </row>
    <row r="481">
      <c r="E481" s="7">
        <f t="shared" si="1"/>
        <v>0</v>
      </c>
      <c r="F481" s="7">
        <f t="shared" si="2"/>
        <v>0</v>
      </c>
    </row>
    <row r="482">
      <c r="E482" s="7">
        <f t="shared" si="1"/>
        <v>0</v>
      </c>
      <c r="F482" s="7">
        <f t="shared" si="2"/>
        <v>0</v>
      </c>
    </row>
    <row r="483">
      <c r="E483" s="7">
        <f t="shared" si="1"/>
        <v>0</v>
      </c>
      <c r="F483" s="7">
        <f t="shared" si="2"/>
        <v>0</v>
      </c>
    </row>
    <row r="484">
      <c r="E484" s="7">
        <f t="shared" si="1"/>
        <v>0</v>
      </c>
      <c r="F484" s="7">
        <f t="shared" si="2"/>
        <v>0</v>
      </c>
    </row>
    <row r="485">
      <c r="E485" s="7">
        <f t="shared" si="1"/>
        <v>0</v>
      </c>
      <c r="F485" s="7">
        <f t="shared" si="2"/>
        <v>0</v>
      </c>
    </row>
    <row r="486">
      <c r="E486" s="7">
        <f t="shared" si="1"/>
        <v>0</v>
      </c>
      <c r="F486" s="7">
        <f t="shared" si="2"/>
        <v>0</v>
      </c>
    </row>
    <row r="487">
      <c r="E487" s="7">
        <f t="shared" si="1"/>
        <v>0</v>
      </c>
      <c r="F487" s="7">
        <f t="shared" si="2"/>
        <v>0</v>
      </c>
    </row>
    <row r="488">
      <c r="E488" s="7">
        <f t="shared" si="1"/>
        <v>0</v>
      </c>
      <c r="F488" s="7">
        <f t="shared" si="2"/>
        <v>0</v>
      </c>
    </row>
    <row r="489">
      <c r="E489" s="7">
        <f t="shared" si="1"/>
        <v>0</v>
      </c>
      <c r="F489" s="7">
        <f t="shared" si="2"/>
        <v>0</v>
      </c>
    </row>
    <row r="490">
      <c r="E490" s="7">
        <f t="shared" si="1"/>
        <v>0</v>
      </c>
      <c r="F490" s="7">
        <f t="shared" si="2"/>
        <v>0</v>
      </c>
    </row>
    <row r="491">
      <c r="E491" s="7">
        <f t="shared" si="1"/>
        <v>0</v>
      </c>
      <c r="F491" s="7">
        <f t="shared" si="2"/>
        <v>0</v>
      </c>
    </row>
    <row r="492">
      <c r="E492" s="7">
        <f t="shared" si="1"/>
        <v>0</v>
      </c>
      <c r="F492" s="7">
        <f t="shared" si="2"/>
        <v>0</v>
      </c>
    </row>
    <row r="493">
      <c r="E493" s="7">
        <f t="shared" si="1"/>
        <v>0</v>
      </c>
      <c r="F493" s="7">
        <f t="shared" si="2"/>
        <v>0</v>
      </c>
    </row>
    <row r="494">
      <c r="E494" s="7">
        <f t="shared" si="1"/>
        <v>0</v>
      </c>
      <c r="F494" s="7">
        <f t="shared" si="2"/>
        <v>0</v>
      </c>
    </row>
    <row r="495">
      <c r="E495" s="7">
        <f t="shared" si="1"/>
        <v>0</v>
      </c>
      <c r="F495" s="7">
        <f t="shared" si="2"/>
        <v>0</v>
      </c>
    </row>
    <row r="496">
      <c r="E496" s="7">
        <f t="shared" si="1"/>
        <v>0</v>
      </c>
      <c r="F496" s="7">
        <f t="shared" si="2"/>
        <v>0</v>
      </c>
    </row>
    <row r="497">
      <c r="E497" s="7">
        <f t="shared" si="1"/>
        <v>0</v>
      </c>
      <c r="F497" s="7">
        <f t="shared" si="2"/>
        <v>0</v>
      </c>
    </row>
    <row r="498">
      <c r="E498" s="7">
        <f t="shared" si="1"/>
        <v>0</v>
      </c>
      <c r="F498" s="7">
        <f t="shared" si="2"/>
        <v>0</v>
      </c>
    </row>
    <row r="499">
      <c r="E499" s="7">
        <f t="shared" si="1"/>
        <v>0</v>
      </c>
      <c r="F499" s="7">
        <f t="shared" si="2"/>
        <v>0</v>
      </c>
    </row>
    <row r="500">
      <c r="E500" s="7">
        <f t="shared" si="1"/>
        <v>0</v>
      </c>
      <c r="F500" s="7">
        <f t="shared" si="2"/>
        <v>0</v>
      </c>
    </row>
    <row r="501">
      <c r="E501" s="7">
        <f t="shared" si="1"/>
        <v>0</v>
      </c>
      <c r="F501" s="7">
        <f t="shared" si="2"/>
        <v>0</v>
      </c>
    </row>
    <row r="502">
      <c r="E502" s="7">
        <f t="shared" si="1"/>
        <v>0</v>
      </c>
      <c r="F502" s="7">
        <f t="shared" si="2"/>
        <v>0</v>
      </c>
    </row>
    <row r="503">
      <c r="E503" s="7">
        <f t="shared" si="1"/>
        <v>0</v>
      </c>
      <c r="F503" s="7">
        <f t="shared" si="2"/>
        <v>0</v>
      </c>
    </row>
    <row r="504">
      <c r="E504" s="7">
        <f t="shared" si="1"/>
        <v>0</v>
      </c>
      <c r="F504" s="7">
        <f t="shared" si="2"/>
        <v>0</v>
      </c>
    </row>
    <row r="505">
      <c r="E505" s="7">
        <f t="shared" si="1"/>
        <v>0</v>
      </c>
      <c r="F505" s="7">
        <f t="shared" si="2"/>
        <v>0</v>
      </c>
    </row>
    <row r="506">
      <c r="E506" s="7">
        <f t="shared" si="1"/>
        <v>0</v>
      </c>
      <c r="F506" s="7">
        <f t="shared" si="2"/>
        <v>0</v>
      </c>
    </row>
    <row r="507">
      <c r="E507" s="7">
        <f t="shared" si="1"/>
        <v>0</v>
      </c>
      <c r="F507" s="7">
        <f t="shared" si="2"/>
        <v>0</v>
      </c>
    </row>
    <row r="508">
      <c r="E508" s="7">
        <f t="shared" si="1"/>
        <v>0</v>
      </c>
      <c r="F508" s="7">
        <f t="shared" si="2"/>
        <v>0</v>
      </c>
    </row>
    <row r="509">
      <c r="E509" s="7">
        <f t="shared" si="1"/>
        <v>0</v>
      </c>
      <c r="F509" s="7">
        <f t="shared" si="2"/>
        <v>0</v>
      </c>
    </row>
    <row r="510">
      <c r="E510" s="7">
        <f t="shared" si="1"/>
        <v>0</v>
      </c>
      <c r="F510" s="7">
        <f t="shared" si="2"/>
        <v>0</v>
      </c>
    </row>
    <row r="511">
      <c r="E511" s="7">
        <f t="shared" si="1"/>
        <v>0</v>
      </c>
      <c r="F511" s="7">
        <f t="shared" si="2"/>
        <v>0</v>
      </c>
    </row>
    <row r="512">
      <c r="E512" s="7">
        <f t="shared" si="1"/>
        <v>0</v>
      </c>
      <c r="F512" s="7">
        <f t="shared" si="2"/>
        <v>0</v>
      </c>
    </row>
    <row r="513">
      <c r="E513" s="7">
        <f t="shared" si="1"/>
        <v>0</v>
      </c>
      <c r="F513" s="7">
        <f t="shared" si="2"/>
        <v>0</v>
      </c>
    </row>
    <row r="514">
      <c r="E514" s="7">
        <f t="shared" si="1"/>
        <v>0</v>
      </c>
      <c r="F514" s="7">
        <f t="shared" si="2"/>
        <v>0</v>
      </c>
    </row>
    <row r="515">
      <c r="E515" s="7">
        <f t="shared" si="1"/>
        <v>0</v>
      </c>
      <c r="F515" s="7">
        <f t="shared" si="2"/>
        <v>0</v>
      </c>
    </row>
    <row r="516">
      <c r="E516" s="7">
        <f t="shared" si="1"/>
        <v>0</v>
      </c>
      <c r="F516" s="7">
        <f t="shared" si="2"/>
        <v>0</v>
      </c>
    </row>
    <row r="517">
      <c r="E517" s="7">
        <f t="shared" si="1"/>
        <v>0</v>
      </c>
      <c r="F517" s="7">
        <f t="shared" si="2"/>
        <v>0</v>
      </c>
    </row>
    <row r="518">
      <c r="E518" s="7">
        <f t="shared" si="1"/>
        <v>0</v>
      </c>
      <c r="F518" s="7">
        <f t="shared" si="2"/>
        <v>0</v>
      </c>
    </row>
    <row r="519">
      <c r="E519" s="7">
        <f t="shared" si="1"/>
        <v>0</v>
      </c>
      <c r="F519" s="7">
        <f t="shared" si="2"/>
        <v>0</v>
      </c>
    </row>
    <row r="520">
      <c r="E520" s="7">
        <f t="shared" si="1"/>
        <v>0</v>
      </c>
      <c r="F520" s="7">
        <f t="shared" si="2"/>
        <v>0</v>
      </c>
    </row>
    <row r="521">
      <c r="E521" s="7">
        <f t="shared" si="1"/>
        <v>0</v>
      </c>
      <c r="F521" s="7">
        <f t="shared" si="2"/>
        <v>0</v>
      </c>
    </row>
    <row r="522">
      <c r="E522" s="7">
        <f t="shared" si="1"/>
        <v>0</v>
      </c>
      <c r="F522" s="7">
        <f t="shared" si="2"/>
        <v>0</v>
      </c>
    </row>
    <row r="523">
      <c r="E523" s="7">
        <f t="shared" si="1"/>
        <v>0</v>
      </c>
      <c r="F523" s="7">
        <f t="shared" si="2"/>
        <v>0</v>
      </c>
    </row>
    <row r="524">
      <c r="E524" s="7">
        <f t="shared" si="1"/>
        <v>0</v>
      </c>
      <c r="F524" s="7">
        <f t="shared" si="2"/>
        <v>0</v>
      </c>
    </row>
    <row r="525">
      <c r="E525" s="7">
        <f t="shared" si="1"/>
        <v>0</v>
      </c>
      <c r="F525" s="7">
        <f t="shared" si="2"/>
        <v>0</v>
      </c>
    </row>
    <row r="526">
      <c r="E526" s="7">
        <f t="shared" si="1"/>
        <v>0</v>
      </c>
      <c r="F526" s="7">
        <f t="shared" si="2"/>
        <v>0</v>
      </c>
    </row>
    <row r="527">
      <c r="E527" s="7">
        <f t="shared" si="1"/>
        <v>0</v>
      </c>
      <c r="F527" s="7">
        <f t="shared" si="2"/>
        <v>0</v>
      </c>
    </row>
    <row r="528">
      <c r="E528" s="7">
        <f t="shared" si="1"/>
        <v>0</v>
      </c>
      <c r="F528" s="7">
        <f t="shared" si="2"/>
        <v>0</v>
      </c>
    </row>
    <row r="529">
      <c r="E529" s="7">
        <f t="shared" si="1"/>
        <v>0</v>
      </c>
      <c r="F529" s="7">
        <f t="shared" si="2"/>
        <v>0</v>
      </c>
    </row>
    <row r="530">
      <c r="E530" s="7">
        <f t="shared" si="1"/>
        <v>0</v>
      </c>
      <c r="F530" s="7">
        <f t="shared" si="2"/>
        <v>0</v>
      </c>
    </row>
    <row r="531">
      <c r="E531" s="7">
        <f t="shared" si="1"/>
        <v>0</v>
      </c>
      <c r="F531" s="7">
        <f t="shared" si="2"/>
        <v>0</v>
      </c>
    </row>
    <row r="532">
      <c r="E532" s="7">
        <f t="shared" si="1"/>
        <v>0</v>
      </c>
      <c r="F532" s="7">
        <f t="shared" si="2"/>
        <v>0</v>
      </c>
    </row>
    <row r="533">
      <c r="E533" s="7">
        <f t="shared" si="1"/>
        <v>0</v>
      </c>
      <c r="F533" s="7">
        <f t="shared" si="2"/>
        <v>0</v>
      </c>
    </row>
    <row r="534">
      <c r="E534" s="7">
        <f t="shared" si="1"/>
        <v>0</v>
      </c>
      <c r="F534" s="7">
        <f t="shared" si="2"/>
        <v>0</v>
      </c>
    </row>
    <row r="535">
      <c r="E535" s="7">
        <f t="shared" si="1"/>
        <v>0</v>
      </c>
      <c r="F535" s="7">
        <f t="shared" si="2"/>
        <v>0</v>
      </c>
    </row>
    <row r="536">
      <c r="E536" s="7">
        <f t="shared" si="1"/>
        <v>0</v>
      </c>
      <c r="F536" s="7">
        <f t="shared" si="2"/>
        <v>0</v>
      </c>
    </row>
    <row r="537">
      <c r="E537" s="7">
        <f t="shared" si="1"/>
        <v>0</v>
      </c>
      <c r="F537" s="7">
        <f t="shared" si="2"/>
        <v>0</v>
      </c>
    </row>
    <row r="538">
      <c r="E538" s="7">
        <f t="shared" si="1"/>
        <v>0</v>
      </c>
      <c r="F538" s="7">
        <f t="shared" si="2"/>
        <v>0</v>
      </c>
    </row>
    <row r="539">
      <c r="E539" s="7">
        <f t="shared" si="1"/>
        <v>0</v>
      </c>
      <c r="F539" s="7">
        <f t="shared" si="2"/>
        <v>0</v>
      </c>
    </row>
    <row r="540">
      <c r="E540" s="7">
        <f t="shared" si="1"/>
        <v>0</v>
      </c>
      <c r="F540" s="7">
        <f t="shared" si="2"/>
        <v>0</v>
      </c>
    </row>
    <row r="541">
      <c r="E541" s="7">
        <f t="shared" si="1"/>
        <v>0</v>
      </c>
      <c r="F541" s="7">
        <f t="shared" si="2"/>
        <v>0</v>
      </c>
    </row>
    <row r="542">
      <c r="E542" s="7">
        <f t="shared" si="1"/>
        <v>0</v>
      </c>
      <c r="F542" s="7">
        <f t="shared" si="2"/>
        <v>0</v>
      </c>
    </row>
    <row r="543">
      <c r="E543" s="7">
        <f t="shared" si="1"/>
        <v>0</v>
      </c>
      <c r="F543" s="7">
        <f t="shared" si="2"/>
        <v>0</v>
      </c>
    </row>
    <row r="544">
      <c r="E544" s="7">
        <f t="shared" si="1"/>
        <v>0</v>
      </c>
      <c r="F544" s="7">
        <f t="shared" si="2"/>
        <v>0</v>
      </c>
    </row>
    <row r="545">
      <c r="E545" s="7">
        <f t="shared" si="1"/>
        <v>0</v>
      </c>
      <c r="F545" s="7">
        <f t="shared" si="2"/>
        <v>0</v>
      </c>
    </row>
    <row r="546">
      <c r="E546" s="7">
        <f t="shared" si="1"/>
        <v>0</v>
      </c>
      <c r="F546" s="7">
        <f t="shared" si="2"/>
        <v>0</v>
      </c>
    </row>
    <row r="547">
      <c r="E547" s="7">
        <f t="shared" si="1"/>
        <v>0</v>
      </c>
      <c r="F547" s="7">
        <f t="shared" si="2"/>
        <v>0</v>
      </c>
    </row>
    <row r="548">
      <c r="E548" s="7">
        <f t="shared" si="1"/>
        <v>0</v>
      </c>
      <c r="F548" s="7">
        <f t="shared" si="2"/>
        <v>0</v>
      </c>
    </row>
    <row r="549">
      <c r="E549" s="7">
        <f t="shared" si="1"/>
        <v>0</v>
      </c>
      <c r="F549" s="7">
        <f t="shared" si="2"/>
        <v>0</v>
      </c>
    </row>
    <row r="550">
      <c r="E550" s="7">
        <f t="shared" si="1"/>
        <v>0</v>
      </c>
      <c r="F550" s="7">
        <f t="shared" si="2"/>
        <v>0</v>
      </c>
    </row>
    <row r="551">
      <c r="E551" s="7">
        <f t="shared" si="1"/>
        <v>0</v>
      </c>
      <c r="F551" s="7">
        <f t="shared" si="2"/>
        <v>0</v>
      </c>
    </row>
    <row r="552">
      <c r="E552" s="7">
        <f t="shared" si="1"/>
        <v>0</v>
      </c>
      <c r="F552" s="7">
        <f t="shared" si="2"/>
        <v>0</v>
      </c>
    </row>
    <row r="553">
      <c r="E553" s="7">
        <f t="shared" si="1"/>
        <v>0</v>
      </c>
      <c r="F553" s="7">
        <f t="shared" si="2"/>
        <v>0</v>
      </c>
    </row>
    <row r="554">
      <c r="E554" s="7">
        <f t="shared" si="1"/>
        <v>0</v>
      </c>
      <c r="F554" s="7">
        <f t="shared" si="2"/>
        <v>0</v>
      </c>
    </row>
    <row r="555">
      <c r="E555" s="7">
        <f t="shared" si="1"/>
        <v>0</v>
      </c>
      <c r="F555" s="7">
        <f t="shared" si="2"/>
        <v>0</v>
      </c>
    </row>
    <row r="556">
      <c r="E556" s="7">
        <f t="shared" si="1"/>
        <v>0</v>
      </c>
      <c r="F556" s="7">
        <f t="shared" si="2"/>
        <v>0</v>
      </c>
    </row>
    <row r="557">
      <c r="E557" s="7">
        <f t="shared" si="1"/>
        <v>0</v>
      </c>
      <c r="F557" s="7">
        <f t="shared" si="2"/>
        <v>0</v>
      </c>
    </row>
    <row r="558">
      <c r="E558" s="7">
        <f t="shared" si="1"/>
        <v>0</v>
      </c>
      <c r="F558" s="7">
        <f t="shared" si="2"/>
        <v>0</v>
      </c>
    </row>
    <row r="559">
      <c r="E559" s="7">
        <f t="shared" si="1"/>
        <v>0</v>
      </c>
      <c r="F559" s="7">
        <f t="shared" si="2"/>
        <v>0</v>
      </c>
    </row>
    <row r="560">
      <c r="E560" s="7">
        <f t="shared" si="1"/>
        <v>0</v>
      </c>
      <c r="F560" s="7">
        <f t="shared" si="2"/>
        <v>0</v>
      </c>
    </row>
    <row r="561">
      <c r="E561" s="7">
        <f t="shared" si="1"/>
        <v>0</v>
      </c>
      <c r="F561" s="7">
        <f t="shared" si="2"/>
        <v>0</v>
      </c>
    </row>
    <row r="562">
      <c r="E562" s="7">
        <f t="shared" si="1"/>
        <v>0</v>
      </c>
      <c r="F562" s="7">
        <f t="shared" si="2"/>
        <v>0</v>
      </c>
    </row>
    <row r="563">
      <c r="E563" s="7">
        <f t="shared" si="1"/>
        <v>0</v>
      </c>
      <c r="F563" s="7">
        <f t="shared" si="2"/>
        <v>0</v>
      </c>
    </row>
    <row r="564">
      <c r="E564" s="7">
        <f t="shared" si="1"/>
        <v>0</v>
      </c>
      <c r="F564" s="7">
        <f t="shared" si="2"/>
        <v>0</v>
      </c>
    </row>
    <row r="565">
      <c r="E565" s="7">
        <f t="shared" si="1"/>
        <v>0</v>
      </c>
      <c r="F565" s="7">
        <f t="shared" si="2"/>
        <v>0</v>
      </c>
    </row>
    <row r="566">
      <c r="E566" s="7">
        <f t="shared" si="1"/>
        <v>0</v>
      </c>
      <c r="F566" s="7">
        <f t="shared" si="2"/>
        <v>0</v>
      </c>
    </row>
    <row r="567">
      <c r="E567" s="7">
        <f t="shared" si="1"/>
        <v>0</v>
      </c>
      <c r="F567" s="7">
        <f t="shared" si="2"/>
        <v>0</v>
      </c>
    </row>
    <row r="568">
      <c r="E568" s="7">
        <f t="shared" si="1"/>
        <v>0</v>
      </c>
      <c r="F568" s="7">
        <f t="shared" si="2"/>
        <v>0</v>
      </c>
    </row>
    <row r="569">
      <c r="E569" s="7">
        <f t="shared" si="1"/>
        <v>0</v>
      </c>
      <c r="F569" s="7">
        <f t="shared" si="2"/>
        <v>0</v>
      </c>
    </row>
    <row r="570">
      <c r="E570" s="7">
        <f t="shared" si="1"/>
        <v>0</v>
      </c>
      <c r="F570" s="7">
        <f t="shared" si="2"/>
        <v>0</v>
      </c>
    </row>
    <row r="571">
      <c r="E571" s="7">
        <f t="shared" si="1"/>
        <v>0</v>
      </c>
      <c r="F571" s="7">
        <f t="shared" si="2"/>
        <v>0</v>
      </c>
    </row>
    <row r="572">
      <c r="E572" s="7">
        <f t="shared" si="1"/>
        <v>0</v>
      </c>
      <c r="F572" s="7">
        <f t="shared" si="2"/>
        <v>0</v>
      </c>
    </row>
    <row r="573">
      <c r="E573" s="7">
        <f t="shared" si="1"/>
        <v>0</v>
      </c>
      <c r="F573" s="7">
        <f t="shared" si="2"/>
        <v>0</v>
      </c>
    </row>
    <row r="574">
      <c r="E574" s="7">
        <f t="shared" si="1"/>
        <v>0</v>
      </c>
      <c r="F574" s="7">
        <f t="shared" si="2"/>
        <v>0</v>
      </c>
    </row>
    <row r="575">
      <c r="E575" s="7">
        <f t="shared" si="1"/>
        <v>0</v>
      </c>
      <c r="F575" s="7">
        <f t="shared" si="2"/>
        <v>0</v>
      </c>
    </row>
    <row r="576">
      <c r="E576" s="7">
        <f t="shared" si="1"/>
        <v>0</v>
      </c>
      <c r="F576" s="7">
        <f t="shared" si="2"/>
        <v>0</v>
      </c>
    </row>
    <row r="577">
      <c r="E577" s="7">
        <f t="shared" si="1"/>
        <v>0</v>
      </c>
      <c r="F577" s="7">
        <f t="shared" si="2"/>
        <v>0</v>
      </c>
    </row>
    <row r="578">
      <c r="E578" s="7">
        <f t="shared" si="1"/>
        <v>0</v>
      </c>
      <c r="F578" s="7">
        <f t="shared" si="2"/>
        <v>0</v>
      </c>
    </row>
    <row r="579">
      <c r="E579" s="7">
        <f t="shared" si="1"/>
        <v>0</v>
      </c>
      <c r="F579" s="7">
        <f t="shared" si="2"/>
        <v>0</v>
      </c>
    </row>
    <row r="580">
      <c r="E580" s="7">
        <f t="shared" si="1"/>
        <v>0</v>
      </c>
      <c r="F580" s="7">
        <f t="shared" si="2"/>
        <v>0</v>
      </c>
    </row>
    <row r="581">
      <c r="E581" s="7">
        <f t="shared" si="1"/>
        <v>0</v>
      </c>
      <c r="F581" s="7">
        <f t="shared" si="2"/>
        <v>0</v>
      </c>
    </row>
    <row r="582">
      <c r="E582" s="7">
        <f t="shared" si="1"/>
        <v>0</v>
      </c>
      <c r="F582" s="7">
        <f t="shared" si="2"/>
        <v>0</v>
      </c>
    </row>
    <row r="583">
      <c r="E583" s="7">
        <f t="shared" si="1"/>
        <v>0</v>
      </c>
      <c r="F583" s="7">
        <f t="shared" si="2"/>
        <v>0</v>
      </c>
    </row>
    <row r="584">
      <c r="E584" s="7">
        <f t="shared" si="1"/>
        <v>0</v>
      </c>
      <c r="F584" s="7">
        <f t="shared" si="2"/>
        <v>0</v>
      </c>
    </row>
    <row r="585">
      <c r="E585" s="7">
        <f t="shared" si="1"/>
        <v>0</v>
      </c>
      <c r="F585" s="7">
        <f t="shared" si="2"/>
        <v>0</v>
      </c>
    </row>
    <row r="586">
      <c r="E586" s="7">
        <f t="shared" si="1"/>
        <v>0</v>
      </c>
      <c r="F586" s="7">
        <f t="shared" si="2"/>
        <v>0</v>
      </c>
    </row>
    <row r="587">
      <c r="E587" s="7">
        <f t="shared" si="1"/>
        <v>0</v>
      </c>
      <c r="F587" s="7">
        <f t="shared" si="2"/>
        <v>0</v>
      </c>
    </row>
    <row r="588">
      <c r="E588" s="7">
        <f t="shared" si="1"/>
        <v>0</v>
      </c>
      <c r="F588" s="7">
        <f t="shared" si="2"/>
        <v>0</v>
      </c>
    </row>
    <row r="589">
      <c r="E589" s="7">
        <f t="shared" si="1"/>
        <v>0</v>
      </c>
      <c r="F589" s="7">
        <f t="shared" si="2"/>
        <v>0</v>
      </c>
    </row>
    <row r="590">
      <c r="E590" s="7">
        <f t="shared" si="1"/>
        <v>0</v>
      </c>
      <c r="F590" s="7">
        <f t="shared" si="2"/>
        <v>0</v>
      </c>
    </row>
    <row r="591">
      <c r="E591" s="7">
        <f t="shared" si="1"/>
        <v>0</v>
      </c>
      <c r="F591" s="7">
        <f t="shared" si="2"/>
        <v>0</v>
      </c>
    </row>
    <row r="592">
      <c r="E592" s="7">
        <f t="shared" si="1"/>
        <v>0</v>
      </c>
      <c r="F592" s="7">
        <f t="shared" si="2"/>
        <v>0</v>
      </c>
    </row>
    <row r="593">
      <c r="E593" s="7">
        <f t="shared" si="1"/>
        <v>0</v>
      </c>
      <c r="F593" s="7">
        <f t="shared" si="2"/>
        <v>0</v>
      </c>
    </row>
    <row r="594">
      <c r="E594" s="7">
        <f t="shared" si="1"/>
        <v>0</v>
      </c>
      <c r="F594" s="7">
        <f t="shared" si="2"/>
        <v>0</v>
      </c>
    </row>
    <row r="595">
      <c r="E595" s="7">
        <f t="shared" si="1"/>
        <v>0</v>
      </c>
      <c r="F595" s="7">
        <f t="shared" si="2"/>
        <v>0</v>
      </c>
    </row>
    <row r="596">
      <c r="E596" s="7">
        <f t="shared" si="1"/>
        <v>0</v>
      </c>
      <c r="F596" s="7">
        <f t="shared" si="2"/>
        <v>0</v>
      </c>
    </row>
    <row r="597">
      <c r="E597" s="7">
        <f t="shared" si="1"/>
        <v>0</v>
      </c>
      <c r="F597" s="7">
        <f t="shared" si="2"/>
        <v>0</v>
      </c>
    </row>
    <row r="598">
      <c r="E598" s="7">
        <f t="shared" si="1"/>
        <v>0</v>
      </c>
      <c r="F598" s="7">
        <f t="shared" si="2"/>
        <v>0</v>
      </c>
    </row>
    <row r="599">
      <c r="E599" s="7">
        <f t="shared" si="1"/>
        <v>0</v>
      </c>
      <c r="F599" s="7">
        <f t="shared" si="2"/>
        <v>0</v>
      </c>
    </row>
    <row r="600">
      <c r="E600" s="7">
        <f t="shared" si="1"/>
        <v>0</v>
      </c>
      <c r="F600" s="7">
        <f t="shared" si="2"/>
        <v>0</v>
      </c>
    </row>
    <row r="601">
      <c r="E601" s="7">
        <f t="shared" si="1"/>
        <v>0</v>
      </c>
      <c r="F601" s="7">
        <f t="shared" si="2"/>
        <v>0</v>
      </c>
    </row>
    <row r="602">
      <c r="E602" s="7">
        <f t="shared" si="1"/>
        <v>0</v>
      </c>
      <c r="F602" s="7">
        <f t="shared" si="2"/>
        <v>0</v>
      </c>
    </row>
    <row r="603">
      <c r="E603" s="7">
        <f t="shared" si="1"/>
        <v>0</v>
      </c>
      <c r="F603" s="7">
        <f t="shared" si="2"/>
        <v>0</v>
      </c>
    </row>
    <row r="604">
      <c r="E604" s="7">
        <f t="shared" si="1"/>
        <v>0</v>
      </c>
      <c r="F604" s="7">
        <f t="shared" si="2"/>
        <v>0</v>
      </c>
    </row>
    <row r="605">
      <c r="E605" s="7">
        <f t="shared" si="1"/>
        <v>0</v>
      </c>
      <c r="F605" s="7">
        <f t="shared" si="2"/>
        <v>0</v>
      </c>
    </row>
    <row r="606">
      <c r="E606" s="7">
        <f t="shared" si="1"/>
        <v>0</v>
      </c>
      <c r="F606" s="7">
        <f t="shared" si="2"/>
        <v>0</v>
      </c>
    </row>
    <row r="607">
      <c r="E607" s="7">
        <f t="shared" si="1"/>
        <v>0</v>
      </c>
      <c r="F607" s="7">
        <f t="shared" si="2"/>
        <v>0</v>
      </c>
    </row>
    <row r="608">
      <c r="E608" s="7">
        <f t="shared" si="1"/>
        <v>0</v>
      </c>
      <c r="F608" s="7">
        <f t="shared" si="2"/>
        <v>0</v>
      </c>
    </row>
    <row r="609">
      <c r="E609" s="7">
        <f t="shared" si="1"/>
        <v>0</v>
      </c>
      <c r="F609" s="7">
        <f t="shared" si="2"/>
        <v>0</v>
      </c>
    </row>
    <row r="610">
      <c r="E610" s="7">
        <f t="shared" si="1"/>
        <v>0</v>
      </c>
      <c r="F610" s="7">
        <f t="shared" si="2"/>
        <v>0</v>
      </c>
    </row>
    <row r="611">
      <c r="E611" s="7">
        <f t="shared" si="1"/>
        <v>0</v>
      </c>
      <c r="F611" s="7">
        <f t="shared" si="2"/>
        <v>0</v>
      </c>
    </row>
    <row r="612">
      <c r="E612" s="7">
        <f t="shared" si="1"/>
        <v>0</v>
      </c>
      <c r="F612" s="7">
        <f t="shared" si="2"/>
        <v>0</v>
      </c>
    </row>
    <row r="613">
      <c r="E613" s="7">
        <f t="shared" si="1"/>
        <v>0</v>
      </c>
      <c r="F613" s="7">
        <f t="shared" si="2"/>
        <v>0</v>
      </c>
    </row>
    <row r="614">
      <c r="E614" s="7">
        <f t="shared" si="1"/>
        <v>0</v>
      </c>
      <c r="F614" s="7">
        <f t="shared" si="2"/>
        <v>0</v>
      </c>
    </row>
    <row r="615">
      <c r="E615" s="7">
        <f t="shared" si="1"/>
        <v>0</v>
      </c>
      <c r="F615" s="7">
        <f t="shared" si="2"/>
        <v>0</v>
      </c>
    </row>
    <row r="616">
      <c r="E616" s="7">
        <f t="shared" si="1"/>
        <v>0</v>
      </c>
      <c r="F616" s="7">
        <f t="shared" si="2"/>
        <v>0</v>
      </c>
    </row>
    <row r="617">
      <c r="E617" s="7">
        <f t="shared" si="1"/>
        <v>0</v>
      </c>
      <c r="F617" s="7">
        <f t="shared" si="2"/>
        <v>0</v>
      </c>
    </row>
    <row r="618">
      <c r="E618" s="7">
        <f t="shared" si="1"/>
        <v>0</v>
      </c>
      <c r="F618" s="7">
        <f t="shared" si="2"/>
        <v>0</v>
      </c>
    </row>
    <row r="619">
      <c r="E619" s="7">
        <f t="shared" si="1"/>
        <v>0</v>
      </c>
      <c r="F619" s="7">
        <f t="shared" si="2"/>
        <v>0</v>
      </c>
    </row>
    <row r="620">
      <c r="E620" s="7">
        <f t="shared" si="1"/>
        <v>0</v>
      </c>
      <c r="F620" s="7">
        <f t="shared" si="2"/>
        <v>0</v>
      </c>
    </row>
    <row r="621">
      <c r="E621" s="7">
        <f t="shared" si="1"/>
        <v>0</v>
      </c>
      <c r="F621" s="7">
        <f t="shared" si="2"/>
        <v>0</v>
      </c>
    </row>
    <row r="622">
      <c r="E622" s="7">
        <f t="shared" si="1"/>
        <v>0</v>
      </c>
      <c r="F622" s="7">
        <f t="shared" si="2"/>
        <v>0</v>
      </c>
    </row>
    <row r="623">
      <c r="E623" s="7">
        <f t="shared" si="1"/>
        <v>0</v>
      </c>
      <c r="F623" s="7">
        <f t="shared" si="2"/>
        <v>0</v>
      </c>
    </row>
    <row r="624">
      <c r="E624" s="7">
        <f t="shared" si="1"/>
        <v>0</v>
      </c>
      <c r="F624" s="7">
        <f t="shared" si="2"/>
        <v>0</v>
      </c>
    </row>
    <row r="625">
      <c r="E625" s="7">
        <f t="shared" si="1"/>
        <v>0</v>
      </c>
      <c r="F625" s="7">
        <f t="shared" si="2"/>
        <v>0</v>
      </c>
    </row>
    <row r="626">
      <c r="E626" s="7">
        <f t="shared" si="1"/>
        <v>0</v>
      </c>
      <c r="F626" s="7">
        <f t="shared" si="2"/>
        <v>0</v>
      </c>
    </row>
    <row r="627">
      <c r="E627" s="7">
        <f t="shared" si="1"/>
        <v>0</v>
      </c>
      <c r="F627" s="7">
        <f t="shared" si="2"/>
        <v>0</v>
      </c>
    </row>
    <row r="628">
      <c r="E628" s="7">
        <f t="shared" si="1"/>
        <v>0</v>
      </c>
      <c r="F628" s="7">
        <f t="shared" si="2"/>
        <v>0</v>
      </c>
    </row>
    <row r="629">
      <c r="E629" s="7">
        <f t="shared" si="1"/>
        <v>0</v>
      </c>
      <c r="F629" s="7">
        <f t="shared" si="2"/>
        <v>0</v>
      </c>
    </row>
    <row r="630">
      <c r="E630" s="7">
        <f t="shared" si="1"/>
        <v>0</v>
      </c>
      <c r="F630" s="7">
        <f t="shared" si="2"/>
        <v>0</v>
      </c>
    </row>
    <row r="631">
      <c r="E631" s="7">
        <f t="shared" si="1"/>
        <v>0</v>
      </c>
      <c r="F631" s="7">
        <f t="shared" si="2"/>
        <v>0</v>
      </c>
    </row>
    <row r="632">
      <c r="E632" s="7">
        <f t="shared" si="1"/>
        <v>0</v>
      </c>
      <c r="F632" s="7">
        <f t="shared" si="2"/>
        <v>0</v>
      </c>
    </row>
    <row r="633">
      <c r="E633" s="7">
        <f t="shared" si="1"/>
        <v>0</v>
      </c>
      <c r="F633" s="7">
        <f t="shared" si="2"/>
        <v>0</v>
      </c>
    </row>
    <row r="634">
      <c r="E634" s="7">
        <f t="shared" si="1"/>
        <v>0</v>
      </c>
      <c r="F634" s="7">
        <f t="shared" si="2"/>
        <v>0</v>
      </c>
    </row>
    <row r="635">
      <c r="E635" s="7">
        <f t="shared" si="1"/>
        <v>0</v>
      </c>
      <c r="F635" s="7">
        <f t="shared" si="2"/>
        <v>0</v>
      </c>
    </row>
    <row r="636">
      <c r="E636" s="7">
        <f t="shared" si="1"/>
        <v>0</v>
      </c>
      <c r="F636" s="7">
        <f t="shared" si="2"/>
        <v>0</v>
      </c>
    </row>
    <row r="637">
      <c r="E637" s="7">
        <f t="shared" si="1"/>
        <v>0</v>
      </c>
      <c r="F637" s="7">
        <f t="shared" si="2"/>
        <v>0</v>
      </c>
    </row>
    <row r="638">
      <c r="E638" s="7">
        <f t="shared" si="1"/>
        <v>0</v>
      </c>
      <c r="F638" s="7">
        <f t="shared" si="2"/>
        <v>0</v>
      </c>
    </row>
    <row r="639">
      <c r="E639" s="7">
        <f t="shared" si="1"/>
        <v>0</v>
      </c>
      <c r="F639" s="7">
        <f t="shared" si="2"/>
        <v>0</v>
      </c>
    </row>
    <row r="640">
      <c r="E640" s="7">
        <f t="shared" si="1"/>
        <v>0</v>
      </c>
      <c r="F640" s="7">
        <f t="shared" si="2"/>
        <v>0</v>
      </c>
    </row>
    <row r="641">
      <c r="E641" s="7">
        <f t="shared" si="1"/>
        <v>0</v>
      </c>
      <c r="F641" s="7">
        <f t="shared" si="2"/>
        <v>0</v>
      </c>
    </row>
    <row r="642">
      <c r="E642" s="7">
        <f t="shared" si="1"/>
        <v>0</v>
      </c>
      <c r="F642" s="7">
        <f t="shared" si="2"/>
        <v>0</v>
      </c>
    </row>
    <row r="643">
      <c r="E643" s="7">
        <f t="shared" si="1"/>
        <v>0</v>
      </c>
      <c r="F643" s="7">
        <f t="shared" si="2"/>
        <v>0</v>
      </c>
    </row>
    <row r="644">
      <c r="E644" s="7">
        <f t="shared" si="1"/>
        <v>0</v>
      </c>
      <c r="F644" s="7">
        <f t="shared" si="2"/>
        <v>0</v>
      </c>
    </row>
    <row r="645">
      <c r="E645" s="7">
        <f t="shared" si="1"/>
        <v>0</v>
      </c>
      <c r="F645" s="7">
        <f t="shared" si="2"/>
        <v>0</v>
      </c>
    </row>
    <row r="646">
      <c r="E646" s="7">
        <f t="shared" si="1"/>
        <v>0</v>
      </c>
      <c r="F646" s="7">
        <f t="shared" si="2"/>
        <v>0</v>
      </c>
    </row>
    <row r="647">
      <c r="E647" s="7">
        <f t="shared" si="1"/>
        <v>0</v>
      </c>
      <c r="F647" s="7">
        <f t="shared" si="2"/>
        <v>0</v>
      </c>
    </row>
    <row r="648">
      <c r="E648" s="7">
        <f t="shared" si="1"/>
        <v>0</v>
      </c>
      <c r="F648" s="7">
        <f t="shared" si="2"/>
        <v>0</v>
      </c>
    </row>
    <row r="649">
      <c r="E649" s="7">
        <f t="shared" si="1"/>
        <v>0</v>
      </c>
      <c r="F649" s="7">
        <f t="shared" si="2"/>
        <v>0</v>
      </c>
    </row>
    <row r="650">
      <c r="E650" s="7">
        <f t="shared" si="1"/>
        <v>0</v>
      </c>
      <c r="F650" s="7">
        <f t="shared" si="2"/>
        <v>0</v>
      </c>
    </row>
    <row r="651">
      <c r="E651" s="7">
        <f t="shared" si="1"/>
        <v>0</v>
      </c>
      <c r="F651" s="7">
        <f t="shared" si="2"/>
        <v>0</v>
      </c>
    </row>
    <row r="652">
      <c r="E652" s="7">
        <f t="shared" si="1"/>
        <v>0</v>
      </c>
      <c r="F652" s="7">
        <f t="shared" si="2"/>
        <v>0</v>
      </c>
    </row>
    <row r="653">
      <c r="E653" s="7">
        <f t="shared" si="1"/>
        <v>0</v>
      </c>
      <c r="F653" s="7">
        <f t="shared" si="2"/>
        <v>0</v>
      </c>
    </row>
    <row r="654">
      <c r="E654" s="7">
        <f t="shared" si="1"/>
        <v>0</v>
      </c>
      <c r="F654" s="7">
        <f t="shared" si="2"/>
        <v>0</v>
      </c>
    </row>
    <row r="655">
      <c r="E655" s="7">
        <f t="shared" si="1"/>
        <v>0</v>
      </c>
      <c r="F655" s="7">
        <f t="shared" si="2"/>
        <v>0</v>
      </c>
    </row>
    <row r="656">
      <c r="E656" s="7">
        <f t="shared" si="1"/>
        <v>0</v>
      </c>
      <c r="F656" s="7">
        <f t="shared" si="2"/>
        <v>0</v>
      </c>
    </row>
    <row r="657">
      <c r="E657" s="7">
        <f t="shared" si="1"/>
        <v>0</v>
      </c>
      <c r="F657" s="7">
        <f t="shared" si="2"/>
        <v>0</v>
      </c>
    </row>
    <row r="658">
      <c r="E658" s="7">
        <f t="shared" si="1"/>
        <v>0</v>
      </c>
      <c r="F658" s="7">
        <f t="shared" si="2"/>
        <v>0</v>
      </c>
    </row>
    <row r="659">
      <c r="E659" s="7">
        <f t="shared" si="1"/>
        <v>0</v>
      </c>
      <c r="F659" s="7">
        <f t="shared" si="2"/>
        <v>0</v>
      </c>
    </row>
    <row r="660">
      <c r="E660" s="7">
        <f t="shared" si="1"/>
        <v>0</v>
      </c>
      <c r="F660" s="7">
        <f t="shared" si="2"/>
        <v>0</v>
      </c>
    </row>
    <row r="661">
      <c r="E661" s="7">
        <f t="shared" si="1"/>
        <v>0</v>
      </c>
      <c r="F661" s="7">
        <f t="shared" si="2"/>
        <v>0</v>
      </c>
    </row>
    <row r="662">
      <c r="E662" s="7">
        <f t="shared" si="1"/>
        <v>0</v>
      </c>
      <c r="F662" s="7">
        <f t="shared" si="2"/>
        <v>0</v>
      </c>
    </row>
    <row r="663">
      <c r="E663" s="7">
        <f t="shared" si="1"/>
        <v>0</v>
      </c>
      <c r="F663" s="7">
        <f t="shared" si="2"/>
        <v>0</v>
      </c>
    </row>
    <row r="664">
      <c r="E664" s="7">
        <f t="shared" si="1"/>
        <v>0</v>
      </c>
      <c r="F664" s="7">
        <f t="shared" si="2"/>
        <v>0</v>
      </c>
    </row>
    <row r="665">
      <c r="E665" s="7">
        <f t="shared" si="1"/>
        <v>0</v>
      </c>
      <c r="F665" s="7">
        <f t="shared" si="2"/>
        <v>0</v>
      </c>
    </row>
    <row r="666">
      <c r="E666" s="7">
        <f t="shared" si="1"/>
        <v>0</v>
      </c>
      <c r="F666" s="7">
        <f t="shared" si="2"/>
        <v>0</v>
      </c>
    </row>
    <row r="667">
      <c r="E667" s="7">
        <f t="shared" si="1"/>
        <v>0</v>
      </c>
      <c r="F667" s="7">
        <f t="shared" si="2"/>
        <v>0</v>
      </c>
    </row>
    <row r="668">
      <c r="E668" s="7">
        <f t="shared" si="1"/>
        <v>0</v>
      </c>
      <c r="F668" s="7">
        <f t="shared" si="2"/>
        <v>0</v>
      </c>
    </row>
    <row r="669">
      <c r="E669" s="7">
        <f t="shared" si="1"/>
        <v>0</v>
      </c>
      <c r="F669" s="7">
        <f t="shared" si="2"/>
        <v>0</v>
      </c>
    </row>
    <row r="670">
      <c r="E670" s="7">
        <f t="shared" si="1"/>
        <v>0</v>
      </c>
      <c r="F670" s="7">
        <f t="shared" si="2"/>
        <v>0</v>
      </c>
    </row>
    <row r="671">
      <c r="E671" s="7">
        <f t="shared" si="1"/>
        <v>0</v>
      </c>
      <c r="F671" s="7">
        <f t="shared" si="2"/>
        <v>0</v>
      </c>
    </row>
    <row r="672">
      <c r="E672" s="7">
        <f t="shared" si="1"/>
        <v>0</v>
      </c>
      <c r="F672" s="7">
        <f t="shared" si="2"/>
        <v>0</v>
      </c>
    </row>
    <row r="673">
      <c r="E673" s="7">
        <f t="shared" si="1"/>
        <v>0</v>
      </c>
      <c r="F673" s="7">
        <f t="shared" si="2"/>
        <v>0</v>
      </c>
    </row>
    <row r="674">
      <c r="E674" s="7">
        <f t="shared" si="1"/>
        <v>0</v>
      </c>
      <c r="F674" s="7">
        <f t="shared" si="2"/>
        <v>0</v>
      </c>
    </row>
    <row r="675">
      <c r="E675" s="7">
        <f t="shared" si="1"/>
        <v>0</v>
      </c>
      <c r="F675" s="7">
        <f t="shared" si="2"/>
        <v>0</v>
      </c>
    </row>
    <row r="676">
      <c r="E676" s="7">
        <f t="shared" si="1"/>
        <v>0</v>
      </c>
      <c r="F676" s="7">
        <f t="shared" si="2"/>
        <v>0</v>
      </c>
    </row>
    <row r="677">
      <c r="E677" s="7">
        <f t="shared" si="1"/>
        <v>0</v>
      </c>
      <c r="F677" s="7">
        <f t="shared" si="2"/>
        <v>0</v>
      </c>
    </row>
    <row r="678">
      <c r="E678" s="7">
        <f t="shared" si="1"/>
        <v>0</v>
      </c>
      <c r="F678" s="7">
        <f t="shared" si="2"/>
        <v>0</v>
      </c>
    </row>
    <row r="679">
      <c r="E679" s="7">
        <f t="shared" si="1"/>
        <v>0</v>
      </c>
      <c r="F679" s="7">
        <f t="shared" si="2"/>
        <v>0</v>
      </c>
    </row>
    <row r="680">
      <c r="E680" s="7">
        <f t="shared" si="1"/>
        <v>0</v>
      </c>
      <c r="F680" s="7">
        <f t="shared" si="2"/>
        <v>0</v>
      </c>
    </row>
    <row r="681">
      <c r="E681" s="7">
        <f t="shared" si="1"/>
        <v>0</v>
      </c>
      <c r="F681" s="7">
        <f t="shared" si="2"/>
        <v>0</v>
      </c>
    </row>
    <row r="682">
      <c r="E682" s="7">
        <f t="shared" si="1"/>
        <v>0</v>
      </c>
      <c r="F682" s="7">
        <f t="shared" si="2"/>
        <v>0</v>
      </c>
    </row>
    <row r="683">
      <c r="E683" s="7">
        <f t="shared" si="1"/>
        <v>0</v>
      </c>
      <c r="F683" s="7">
        <f t="shared" si="2"/>
        <v>0</v>
      </c>
    </row>
    <row r="684">
      <c r="E684" s="7">
        <f t="shared" si="1"/>
        <v>0</v>
      </c>
      <c r="F684" s="7">
        <f t="shared" si="2"/>
        <v>0</v>
      </c>
    </row>
    <row r="685">
      <c r="E685" s="7">
        <f t="shared" si="1"/>
        <v>0</v>
      </c>
      <c r="F685" s="7">
        <f t="shared" si="2"/>
        <v>0</v>
      </c>
    </row>
    <row r="686">
      <c r="E686" s="7">
        <f t="shared" si="1"/>
        <v>0</v>
      </c>
      <c r="F686" s="7">
        <f t="shared" si="2"/>
        <v>0</v>
      </c>
    </row>
    <row r="687">
      <c r="E687" s="7">
        <f t="shared" si="1"/>
        <v>0</v>
      </c>
      <c r="F687" s="7">
        <f t="shared" si="2"/>
        <v>0</v>
      </c>
    </row>
    <row r="688">
      <c r="E688" s="7">
        <f t="shared" si="1"/>
        <v>0</v>
      </c>
      <c r="F688" s="7">
        <f t="shared" si="2"/>
        <v>0</v>
      </c>
    </row>
    <row r="689">
      <c r="E689" s="7">
        <f t="shared" si="1"/>
        <v>0</v>
      </c>
      <c r="F689" s="7">
        <f t="shared" si="2"/>
        <v>0</v>
      </c>
    </row>
    <row r="690">
      <c r="E690" s="7">
        <f t="shared" si="1"/>
        <v>0</v>
      </c>
      <c r="F690" s="7">
        <f t="shared" si="2"/>
        <v>0</v>
      </c>
    </row>
    <row r="691">
      <c r="E691" s="7">
        <f t="shared" si="1"/>
        <v>0</v>
      </c>
      <c r="F691" s="7">
        <f t="shared" si="2"/>
        <v>0</v>
      </c>
    </row>
    <row r="692">
      <c r="E692" s="7">
        <f t="shared" si="1"/>
        <v>0</v>
      </c>
      <c r="F692" s="7">
        <f t="shared" si="2"/>
        <v>0</v>
      </c>
    </row>
    <row r="693">
      <c r="E693" s="7">
        <f t="shared" si="1"/>
        <v>0</v>
      </c>
      <c r="F693" s="7">
        <f t="shared" si="2"/>
        <v>0</v>
      </c>
    </row>
    <row r="694">
      <c r="E694" s="7">
        <f t="shared" si="1"/>
        <v>0</v>
      </c>
      <c r="F694" s="7">
        <f t="shared" si="2"/>
        <v>0</v>
      </c>
    </row>
    <row r="695">
      <c r="E695" s="7">
        <f t="shared" si="1"/>
        <v>0</v>
      </c>
      <c r="F695" s="7">
        <f t="shared" si="2"/>
        <v>0</v>
      </c>
    </row>
    <row r="696">
      <c r="E696" s="7">
        <f t="shared" si="1"/>
        <v>0</v>
      </c>
      <c r="F696" s="7">
        <f t="shared" si="2"/>
        <v>0</v>
      </c>
    </row>
    <row r="697">
      <c r="E697" s="7">
        <f t="shared" si="1"/>
        <v>0</v>
      </c>
      <c r="F697" s="7">
        <f t="shared" si="2"/>
        <v>0</v>
      </c>
    </row>
    <row r="698">
      <c r="E698" s="7">
        <f t="shared" si="1"/>
        <v>0</v>
      </c>
      <c r="F698" s="7">
        <f t="shared" si="2"/>
        <v>0</v>
      </c>
    </row>
    <row r="699">
      <c r="E699" s="7">
        <f t="shared" si="1"/>
        <v>0</v>
      </c>
      <c r="F699" s="7">
        <f t="shared" si="2"/>
        <v>0</v>
      </c>
    </row>
    <row r="700">
      <c r="E700" s="7">
        <f t="shared" si="1"/>
        <v>0</v>
      </c>
      <c r="F700" s="7">
        <f t="shared" si="2"/>
        <v>0</v>
      </c>
    </row>
    <row r="701">
      <c r="E701" s="7">
        <f t="shared" si="1"/>
        <v>0</v>
      </c>
      <c r="F701" s="7">
        <f t="shared" si="2"/>
        <v>0</v>
      </c>
    </row>
    <row r="702">
      <c r="E702" s="7">
        <f t="shared" si="1"/>
        <v>0</v>
      </c>
      <c r="F702" s="7">
        <f t="shared" si="2"/>
        <v>0</v>
      </c>
    </row>
    <row r="703">
      <c r="E703" s="7">
        <f t="shared" si="1"/>
        <v>0</v>
      </c>
      <c r="F703" s="7">
        <f t="shared" si="2"/>
        <v>0</v>
      </c>
    </row>
    <row r="704">
      <c r="E704" s="7">
        <f t="shared" si="1"/>
        <v>0</v>
      </c>
      <c r="F704" s="7">
        <f t="shared" si="2"/>
        <v>0</v>
      </c>
    </row>
    <row r="705">
      <c r="E705" s="7">
        <f t="shared" si="1"/>
        <v>0</v>
      </c>
      <c r="F705" s="7">
        <f t="shared" si="2"/>
        <v>0</v>
      </c>
    </row>
    <row r="706">
      <c r="E706" s="7">
        <f t="shared" si="1"/>
        <v>0</v>
      </c>
      <c r="F706" s="7">
        <f t="shared" si="2"/>
        <v>0</v>
      </c>
    </row>
    <row r="707">
      <c r="E707" s="7">
        <f t="shared" si="1"/>
        <v>0</v>
      </c>
      <c r="F707" s="7">
        <f t="shared" si="2"/>
        <v>0</v>
      </c>
    </row>
    <row r="708">
      <c r="E708" s="7">
        <f t="shared" si="1"/>
        <v>0</v>
      </c>
      <c r="F708" s="7">
        <f t="shared" si="2"/>
        <v>0</v>
      </c>
    </row>
    <row r="709">
      <c r="E709" s="7">
        <f t="shared" si="1"/>
        <v>0</v>
      </c>
      <c r="F709" s="7">
        <f t="shared" si="2"/>
        <v>0</v>
      </c>
    </row>
    <row r="710">
      <c r="E710" s="7">
        <f t="shared" si="1"/>
        <v>0</v>
      </c>
      <c r="F710" s="7">
        <f t="shared" si="2"/>
        <v>0</v>
      </c>
    </row>
    <row r="711">
      <c r="E711" s="7">
        <f t="shared" si="1"/>
        <v>0</v>
      </c>
      <c r="F711" s="7">
        <f t="shared" si="2"/>
        <v>0</v>
      </c>
    </row>
    <row r="712">
      <c r="E712" s="7">
        <f t="shared" si="1"/>
        <v>0</v>
      </c>
      <c r="F712" s="7">
        <f t="shared" si="2"/>
        <v>0</v>
      </c>
    </row>
    <row r="713">
      <c r="E713" s="7">
        <f t="shared" si="1"/>
        <v>0</v>
      </c>
      <c r="F713" s="7">
        <f t="shared" si="2"/>
        <v>0</v>
      </c>
    </row>
    <row r="714">
      <c r="E714" s="7">
        <f t="shared" si="1"/>
        <v>0</v>
      </c>
      <c r="F714" s="7">
        <f t="shared" si="2"/>
        <v>0</v>
      </c>
    </row>
    <row r="715">
      <c r="E715" s="7">
        <f t="shared" si="1"/>
        <v>0</v>
      </c>
      <c r="F715" s="7">
        <f t="shared" si="2"/>
        <v>0</v>
      </c>
    </row>
    <row r="716">
      <c r="E716" s="7">
        <f t="shared" si="1"/>
        <v>0</v>
      </c>
      <c r="F716" s="7">
        <f t="shared" si="2"/>
        <v>0</v>
      </c>
    </row>
    <row r="717">
      <c r="E717" s="7">
        <f t="shared" si="1"/>
        <v>0</v>
      </c>
      <c r="F717" s="7">
        <f t="shared" si="2"/>
        <v>0</v>
      </c>
    </row>
    <row r="718">
      <c r="E718" s="7">
        <f t="shared" si="1"/>
        <v>0</v>
      </c>
      <c r="F718" s="7">
        <f t="shared" si="2"/>
        <v>0</v>
      </c>
    </row>
    <row r="719">
      <c r="E719" s="7">
        <f t="shared" si="1"/>
        <v>0</v>
      </c>
      <c r="F719" s="7">
        <f t="shared" si="2"/>
        <v>0</v>
      </c>
    </row>
    <row r="720">
      <c r="E720" s="7">
        <f t="shared" si="1"/>
        <v>0</v>
      </c>
      <c r="F720" s="7">
        <f t="shared" si="2"/>
        <v>0</v>
      </c>
    </row>
    <row r="721">
      <c r="E721" s="7">
        <f t="shared" si="1"/>
        <v>0</v>
      </c>
      <c r="F721" s="7">
        <f t="shared" si="2"/>
        <v>0</v>
      </c>
    </row>
    <row r="722">
      <c r="E722" s="7">
        <f t="shared" si="1"/>
        <v>0</v>
      </c>
      <c r="F722" s="7">
        <f t="shared" si="2"/>
        <v>0</v>
      </c>
    </row>
    <row r="723">
      <c r="E723" s="7">
        <f t="shared" si="1"/>
        <v>0</v>
      </c>
      <c r="F723" s="7">
        <f t="shared" si="2"/>
        <v>0</v>
      </c>
    </row>
    <row r="724">
      <c r="E724" s="7">
        <f t="shared" si="1"/>
        <v>0</v>
      </c>
      <c r="F724" s="7">
        <f t="shared" si="2"/>
        <v>0</v>
      </c>
    </row>
    <row r="725">
      <c r="E725" s="7">
        <f t="shared" si="1"/>
        <v>0</v>
      </c>
      <c r="F725" s="7">
        <f t="shared" si="2"/>
        <v>0</v>
      </c>
    </row>
    <row r="726">
      <c r="E726" s="7">
        <f t="shared" si="1"/>
        <v>0</v>
      </c>
      <c r="F726" s="7">
        <f t="shared" si="2"/>
        <v>0</v>
      </c>
    </row>
    <row r="727">
      <c r="E727" s="7">
        <f t="shared" si="1"/>
        <v>0</v>
      </c>
      <c r="F727" s="7">
        <f t="shared" si="2"/>
        <v>0</v>
      </c>
    </row>
    <row r="728">
      <c r="E728" s="7">
        <f t="shared" si="1"/>
        <v>0</v>
      </c>
      <c r="F728" s="7">
        <f t="shared" si="2"/>
        <v>0</v>
      </c>
    </row>
    <row r="729">
      <c r="E729" s="7">
        <f t="shared" si="1"/>
        <v>0</v>
      </c>
      <c r="F729" s="7">
        <f t="shared" si="2"/>
        <v>0</v>
      </c>
    </row>
    <row r="730">
      <c r="E730" s="7">
        <f t="shared" si="1"/>
        <v>0</v>
      </c>
      <c r="F730" s="7">
        <f t="shared" si="2"/>
        <v>0</v>
      </c>
    </row>
    <row r="731">
      <c r="E731" s="7">
        <f t="shared" si="1"/>
        <v>0</v>
      </c>
      <c r="F731" s="7">
        <f t="shared" si="2"/>
        <v>0</v>
      </c>
    </row>
    <row r="732">
      <c r="E732" s="7">
        <f t="shared" si="1"/>
        <v>0</v>
      </c>
      <c r="F732" s="7">
        <f t="shared" si="2"/>
        <v>0</v>
      </c>
    </row>
    <row r="733">
      <c r="E733" s="7">
        <f t="shared" si="1"/>
        <v>0</v>
      </c>
      <c r="F733" s="7">
        <f t="shared" si="2"/>
        <v>0</v>
      </c>
    </row>
    <row r="734">
      <c r="E734" s="7">
        <f t="shared" si="1"/>
        <v>0</v>
      </c>
      <c r="F734" s="7">
        <f t="shared" si="2"/>
        <v>0</v>
      </c>
    </row>
    <row r="735">
      <c r="E735" s="7">
        <f t="shared" si="1"/>
        <v>0</v>
      </c>
      <c r="F735" s="7">
        <f t="shared" si="2"/>
        <v>0</v>
      </c>
    </row>
    <row r="736">
      <c r="E736" s="7">
        <f t="shared" si="1"/>
        <v>0</v>
      </c>
      <c r="F736" s="7">
        <f t="shared" si="2"/>
        <v>0</v>
      </c>
    </row>
    <row r="737">
      <c r="E737" s="7">
        <f t="shared" si="1"/>
        <v>0</v>
      </c>
      <c r="F737" s="7">
        <f t="shared" si="2"/>
        <v>0</v>
      </c>
    </row>
    <row r="738">
      <c r="E738" s="7">
        <f t="shared" si="1"/>
        <v>0</v>
      </c>
      <c r="F738" s="7">
        <f t="shared" si="2"/>
        <v>0</v>
      </c>
    </row>
    <row r="739">
      <c r="E739" s="7">
        <f t="shared" si="1"/>
        <v>0</v>
      </c>
      <c r="F739" s="7">
        <f t="shared" si="2"/>
        <v>0</v>
      </c>
    </row>
    <row r="740">
      <c r="E740" s="7">
        <f t="shared" si="1"/>
        <v>0</v>
      </c>
      <c r="F740" s="7">
        <f t="shared" si="2"/>
        <v>0</v>
      </c>
    </row>
    <row r="741">
      <c r="E741" s="7">
        <f t="shared" si="1"/>
        <v>0</v>
      </c>
      <c r="F741" s="7">
        <f t="shared" si="2"/>
        <v>0</v>
      </c>
    </row>
    <row r="742">
      <c r="E742" s="7">
        <f t="shared" si="1"/>
        <v>0</v>
      </c>
      <c r="F742" s="7">
        <f t="shared" si="2"/>
        <v>0</v>
      </c>
    </row>
    <row r="743">
      <c r="E743" s="7">
        <f t="shared" si="1"/>
        <v>0</v>
      </c>
      <c r="F743" s="7">
        <f t="shared" si="2"/>
        <v>0</v>
      </c>
    </row>
    <row r="744">
      <c r="E744" s="7">
        <f t="shared" si="1"/>
        <v>0</v>
      </c>
      <c r="F744" s="7">
        <f t="shared" si="2"/>
        <v>0</v>
      </c>
    </row>
    <row r="745">
      <c r="E745" s="7">
        <f t="shared" si="1"/>
        <v>0</v>
      </c>
      <c r="F745" s="7">
        <f t="shared" si="2"/>
        <v>0</v>
      </c>
    </row>
    <row r="746">
      <c r="E746" s="7">
        <f t="shared" si="1"/>
        <v>0</v>
      </c>
      <c r="F746" s="7">
        <f t="shared" si="2"/>
        <v>0</v>
      </c>
    </row>
    <row r="747">
      <c r="E747" s="7">
        <f t="shared" si="1"/>
        <v>0</v>
      </c>
      <c r="F747" s="7">
        <f t="shared" si="2"/>
        <v>0</v>
      </c>
    </row>
    <row r="748">
      <c r="E748" s="7">
        <f t="shared" si="1"/>
        <v>0</v>
      </c>
      <c r="F748" s="7">
        <f t="shared" si="2"/>
        <v>0</v>
      </c>
    </row>
    <row r="749">
      <c r="E749" s="7">
        <f t="shared" si="1"/>
        <v>0</v>
      </c>
      <c r="F749" s="7">
        <f t="shared" si="2"/>
        <v>0</v>
      </c>
    </row>
    <row r="750">
      <c r="E750" s="7">
        <f t="shared" si="1"/>
        <v>0</v>
      </c>
      <c r="F750" s="7">
        <f t="shared" si="2"/>
        <v>0</v>
      </c>
    </row>
    <row r="751">
      <c r="E751" s="7">
        <f t="shared" si="1"/>
        <v>0</v>
      </c>
      <c r="F751" s="7">
        <f t="shared" si="2"/>
        <v>0</v>
      </c>
    </row>
    <row r="752">
      <c r="E752" s="7">
        <f t="shared" si="1"/>
        <v>0</v>
      </c>
      <c r="F752" s="7">
        <f t="shared" si="2"/>
        <v>0</v>
      </c>
    </row>
    <row r="753">
      <c r="E753" s="7">
        <f t="shared" si="1"/>
        <v>0</v>
      </c>
      <c r="F753" s="7">
        <f t="shared" si="2"/>
        <v>0</v>
      </c>
    </row>
    <row r="754">
      <c r="E754" s="7">
        <f t="shared" si="1"/>
        <v>0</v>
      </c>
      <c r="F754" s="7">
        <f t="shared" si="2"/>
        <v>0</v>
      </c>
    </row>
    <row r="755">
      <c r="E755" s="7">
        <f t="shared" si="1"/>
        <v>0</v>
      </c>
      <c r="F755" s="7">
        <f t="shared" si="2"/>
        <v>0</v>
      </c>
    </row>
    <row r="756">
      <c r="E756" s="7">
        <f t="shared" si="1"/>
        <v>0</v>
      </c>
      <c r="F756" s="7">
        <f t="shared" si="2"/>
        <v>0</v>
      </c>
    </row>
    <row r="757">
      <c r="E757" s="7">
        <f t="shared" si="1"/>
        <v>0</v>
      </c>
      <c r="F757" s="7">
        <f t="shared" si="2"/>
        <v>0</v>
      </c>
    </row>
    <row r="758">
      <c r="E758" s="7">
        <f t="shared" si="1"/>
        <v>0</v>
      </c>
      <c r="F758" s="7">
        <f t="shared" si="2"/>
        <v>0</v>
      </c>
    </row>
    <row r="759">
      <c r="E759" s="7">
        <f t="shared" si="1"/>
        <v>0</v>
      </c>
      <c r="F759" s="7">
        <f t="shared" si="2"/>
        <v>0</v>
      </c>
    </row>
    <row r="760">
      <c r="E760" s="7">
        <f t="shared" si="1"/>
        <v>0</v>
      </c>
      <c r="F760" s="7">
        <f t="shared" si="2"/>
        <v>0</v>
      </c>
    </row>
    <row r="761">
      <c r="E761" s="7">
        <f t="shared" si="1"/>
        <v>0</v>
      </c>
      <c r="F761" s="7">
        <f t="shared" si="2"/>
        <v>0</v>
      </c>
    </row>
    <row r="762">
      <c r="E762" s="7">
        <f t="shared" si="1"/>
        <v>0</v>
      </c>
      <c r="F762" s="7">
        <f t="shared" si="2"/>
        <v>0</v>
      </c>
    </row>
    <row r="763">
      <c r="E763" s="7">
        <f t="shared" si="1"/>
        <v>0</v>
      </c>
      <c r="F763" s="7">
        <f t="shared" si="2"/>
        <v>0</v>
      </c>
    </row>
    <row r="764">
      <c r="E764" s="7">
        <f t="shared" si="1"/>
        <v>0</v>
      </c>
      <c r="F764" s="7">
        <f t="shared" si="2"/>
        <v>0</v>
      </c>
    </row>
    <row r="765">
      <c r="E765" s="7">
        <f t="shared" si="1"/>
        <v>0</v>
      </c>
      <c r="F765" s="7">
        <f t="shared" si="2"/>
        <v>0</v>
      </c>
    </row>
    <row r="766">
      <c r="E766" s="7">
        <f t="shared" si="1"/>
        <v>0</v>
      </c>
      <c r="F766" s="7">
        <f t="shared" si="2"/>
        <v>0</v>
      </c>
    </row>
    <row r="767">
      <c r="E767" s="7">
        <f t="shared" si="1"/>
        <v>0</v>
      </c>
      <c r="F767" s="7">
        <f t="shared" si="2"/>
        <v>0</v>
      </c>
    </row>
    <row r="768">
      <c r="E768" s="7">
        <f t="shared" si="1"/>
        <v>0</v>
      </c>
      <c r="F768" s="7">
        <f t="shared" si="2"/>
        <v>0</v>
      </c>
    </row>
    <row r="769">
      <c r="E769" s="7">
        <f t="shared" si="1"/>
        <v>0</v>
      </c>
      <c r="F769" s="7">
        <f t="shared" si="2"/>
        <v>0</v>
      </c>
    </row>
    <row r="770">
      <c r="E770" s="7">
        <f t="shared" si="1"/>
        <v>0</v>
      </c>
      <c r="F770" s="7">
        <f t="shared" si="2"/>
        <v>0</v>
      </c>
    </row>
    <row r="771">
      <c r="E771" s="7">
        <f t="shared" si="1"/>
        <v>0</v>
      </c>
      <c r="F771" s="7">
        <f t="shared" si="2"/>
        <v>0</v>
      </c>
    </row>
    <row r="772">
      <c r="E772" s="7">
        <f t="shared" si="1"/>
        <v>0</v>
      </c>
      <c r="F772" s="7">
        <f t="shared" si="2"/>
        <v>0</v>
      </c>
    </row>
    <row r="773">
      <c r="E773" s="7">
        <f t="shared" si="1"/>
        <v>0</v>
      </c>
      <c r="F773" s="7">
        <f t="shared" si="2"/>
        <v>0</v>
      </c>
    </row>
    <row r="774">
      <c r="E774" s="7">
        <f t="shared" si="1"/>
        <v>0</v>
      </c>
      <c r="F774" s="7">
        <f t="shared" si="2"/>
        <v>0</v>
      </c>
    </row>
    <row r="775">
      <c r="E775" s="7">
        <f t="shared" si="1"/>
        <v>0</v>
      </c>
      <c r="F775" s="7">
        <f t="shared" si="2"/>
        <v>0</v>
      </c>
    </row>
    <row r="776">
      <c r="E776" s="7">
        <f t="shared" si="1"/>
        <v>0</v>
      </c>
      <c r="F776" s="7">
        <f t="shared" si="2"/>
        <v>0</v>
      </c>
    </row>
    <row r="777">
      <c r="E777" s="7">
        <f t="shared" si="1"/>
        <v>0</v>
      </c>
      <c r="F777" s="7">
        <f t="shared" si="2"/>
        <v>0</v>
      </c>
    </row>
    <row r="778">
      <c r="E778" s="7">
        <f t="shared" si="1"/>
        <v>0</v>
      </c>
      <c r="F778" s="7">
        <f t="shared" si="2"/>
        <v>0</v>
      </c>
    </row>
    <row r="779">
      <c r="E779" s="7">
        <f t="shared" si="1"/>
        <v>0</v>
      </c>
      <c r="F779" s="7">
        <f t="shared" si="2"/>
        <v>0</v>
      </c>
    </row>
    <row r="780">
      <c r="E780" s="7">
        <f t="shared" si="1"/>
        <v>0</v>
      </c>
      <c r="F780" s="7">
        <f t="shared" si="2"/>
        <v>0</v>
      </c>
    </row>
    <row r="781">
      <c r="E781" s="7">
        <f t="shared" si="1"/>
        <v>0</v>
      </c>
      <c r="F781" s="7">
        <f t="shared" si="2"/>
        <v>0</v>
      </c>
    </row>
    <row r="782">
      <c r="E782" s="7">
        <f t="shared" si="1"/>
        <v>0</v>
      </c>
      <c r="F782" s="7">
        <f t="shared" si="2"/>
        <v>0</v>
      </c>
    </row>
    <row r="783">
      <c r="E783" s="7">
        <f t="shared" si="1"/>
        <v>0</v>
      </c>
      <c r="F783" s="7">
        <f t="shared" si="2"/>
        <v>0</v>
      </c>
    </row>
    <row r="784">
      <c r="E784" s="7">
        <f t="shared" si="1"/>
        <v>0</v>
      </c>
      <c r="F784" s="7">
        <f t="shared" si="2"/>
        <v>0</v>
      </c>
    </row>
    <row r="785">
      <c r="E785" s="7">
        <f t="shared" si="1"/>
        <v>0</v>
      </c>
      <c r="F785" s="7">
        <f t="shared" si="2"/>
        <v>0</v>
      </c>
    </row>
    <row r="786">
      <c r="E786" s="7">
        <f t="shared" si="1"/>
        <v>0</v>
      </c>
      <c r="F786" s="7">
        <f t="shared" si="2"/>
        <v>0</v>
      </c>
    </row>
    <row r="787">
      <c r="E787" s="7">
        <f t="shared" si="1"/>
        <v>0</v>
      </c>
      <c r="F787" s="7">
        <f t="shared" si="2"/>
        <v>0</v>
      </c>
    </row>
    <row r="788">
      <c r="E788" s="7">
        <f t="shared" si="1"/>
        <v>0</v>
      </c>
      <c r="F788" s="7">
        <f t="shared" si="2"/>
        <v>0</v>
      </c>
    </row>
    <row r="789">
      <c r="E789" s="7">
        <f t="shared" si="1"/>
        <v>0</v>
      </c>
      <c r="F789" s="7">
        <f t="shared" si="2"/>
        <v>0</v>
      </c>
    </row>
    <row r="790">
      <c r="E790" s="7">
        <f t="shared" si="1"/>
        <v>0</v>
      </c>
      <c r="F790" s="7">
        <f t="shared" si="2"/>
        <v>0</v>
      </c>
    </row>
    <row r="791">
      <c r="E791" s="7">
        <f t="shared" si="1"/>
        <v>0</v>
      </c>
      <c r="F791" s="7">
        <f t="shared" si="2"/>
        <v>0</v>
      </c>
    </row>
    <row r="792">
      <c r="E792" s="7">
        <f t="shared" si="1"/>
        <v>0</v>
      </c>
      <c r="F792" s="7">
        <f t="shared" si="2"/>
        <v>0</v>
      </c>
    </row>
    <row r="793">
      <c r="E793" s="7">
        <f t="shared" si="1"/>
        <v>0</v>
      </c>
      <c r="F793" s="7">
        <f t="shared" si="2"/>
        <v>0</v>
      </c>
    </row>
    <row r="794">
      <c r="E794" s="7">
        <f t="shared" si="1"/>
        <v>0</v>
      </c>
      <c r="F794" s="7">
        <f t="shared" si="2"/>
        <v>0</v>
      </c>
    </row>
    <row r="795">
      <c r="E795" s="7">
        <f t="shared" si="1"/>
        <v>0</v>
      </c>
      <c r="F795" s="7">
        <f t="shared" si="2"/>
        <v>0</v>
      </c>
    </row>
    <row r="796">
      <c r="E796" s="7">
        <f t="shared" si="1"/>
        <v>0</v>
      </c>
      <c r="F796" s="7">
        <f t="shared" si="2"/>
        <v>0</v>
      </c>
    </row>
    <row r="797">
      <c r="E797" s="7">
        <f t="shared" si="1"/>
        <v>0</v>
      </c>
      <c r="F797" s="7">
        <f t="shared" si="2"/>
        <v>0</v>
      </c>
    </row>
    <row r="798">
      <c r="E798" s="7">
        <f t="shared" si="1"/>
        <v>0</v>
      </c>
      <c r="F798" s="7">
        <f t="shared" si="2"/>
        <v>0</v>
      </c>
    </row>
    <row r="799">
      <c r="E799" s="7">
        <f t="shared" si="1"/>
        <v>0</v>
      </c>
      <c r="F799" s="7">
        <f t="shared" si="2"/>
        <v>0</v>
      </c>
    </row>
    <row r="800">
      <c r="E800" s="7">
        <f t="shared" si="1"/>
        <v>0</v>
      </c>
      <c r="F800" s="7">
        <f t="shared" si="2"/>
        <v>0</v>
      </c>
    </row>
    <row r="801">
      <c r="E801" s="7">
        <f t="shared" si="1"/>
        <v>0</v>
      </c>
      <c r="F801" s="7">
        <f t="shared" si="2"/>
        <v>0</v>
      </c>
    </row>
    <row r="802">
      <c r="E802" s="7">
        <f t="shared" si="1"/>
        <v>0</v>
      </c>
      <c r="F802" s="7">
        <f t="shared" si="2"/>
        <v>0</v>
      </c>
    </row>
    <row r="803">
      <c r="E803" s="7">
        <f t="shared" si="1"/>
        <v>0</v>
      </c>
      <c r="F803" s="7">
        <f t="shared" si="2"/>
        <v>0</v>
      </c>
    </row>
    <row r="804">
      <c r="E804" s="7">
        <f t="shared" si="1"/>
        <v>0</v>
      </c>
      <c r="F804" s="7">
        <f t="shared" si="2"/>
        <v>0</v>
      </c>
    </row>
    <row r="805">
      <c r="E805" s="7">
        <f t="shared" si="1"/>
        <v>0</v>
      </c>
      <c r="F805" s="7">
        <f t="shared" si="2"/>
        <v>0</v>
      </c>
    </row>
    <row r="806">
      <c r="E806" s="7">
        <f t="shared" si="1"/>
        <v>0</v>
      </c>
      <c r="F806" s="7">
        <f t="shared" si="2"/>
        <v>0</v>
      </c>
    </row>
    <row r="807">
      <c r="E807" s="7">
        <f t="shared" si="1"/>
        <v>0</v>
      </c>
      <c r="F807" s="7">
        <f t="shared" si="2"/>
        <v>0</v>
      </c>
    </row>
    <row r="808">
      <c r="E808" s="7">
        <f t="shared" si="1"/>
        <v>0</v>
      </c>
      <c r="F808" s="7">
        <f t="shared" si="2"/>
        <v>0</v>
      </c>
    </row>
    <row r="809">
      <c r="E809" s="7">
        <f t="shared" si="1"/>
        <v>0</v>
      </c>
      <c r="F809" s="7">
        <f t="shared" si="2"/>
        <v>0</v>
      </c>
    </row>
    <row r="810">
      <c r="E810" s="7">
        <f t="shared" si="1"/>
        <v>0</v>
      </c>
      <c r="F810" s="7">
        <f t="shared" si="2"/>
        <v>0</v>
      </c>
    </row>
    <row r="811">
      <c r="E811" s="7">
        <f t="shared" si="1"/>
        <v>0</v>
      </c>
      <c r="F811" s="7">
        <f t="shared" si="2"/>
        <v>0</v>
      </c>
    </row>
    <row r="812">
      <c r="E812" s="7">
        <f t="shared" si="1"/>
        <v>0</v>
      </c>
      <c r="F812" s="7">
        <f t="shared" si="2"/>
        <v>0</v>
      </c>
    </row>
    <row r="813">
      <c r="E813" s="7">
        <f t="shared" si="1"/>
        <v>0</v>
      </c>
      <c r="F813" s="7">
        <f t="shared" si="2"/>
        <v>0</v>
      </c>
    </row>
    <row r="814">
      <c r="E814" s="7">
        <f t="shared" si="1"/>
        <v>0</v>
      </c>
      <c r="F814" s="7">
        <f t="shared" si="2"/>
        <v>0</v>
      </c>
    </row>
    <row r="815">
      <c r="E815" s="7">
        <f t="shared" si="1"/>
        <v>0</v>
      </c>
      <c r="F815" s="7">
        <f t="shared" si="2"/>
        <v>0</v>
      </c>
    </row>
    <row r="816">
      <c r="E816" s="7">
        <f t="shared" si="1"/>
        <v>0</v>
      </c>
      <c r="F816" s="7">
        <f t="shared" si="2"/>
        <v>0</v>
      </c>
    </row>
    <row r="817">
      <c r="E817" s="7">
        <f t="shared" si="1"/>
        <v>0</v>
      </c>
      <c r="F817" s="7">
        <f t="shared" si="2"/>
        <v>0</v>
      </c>
    </row>
    <row r="818">
      <c r="E818" s="7">
        <f t="shared" si="1"/>
        <v>0</v>
      </c>
      <c r="F818" s="7">
        <f t="shared" si="2"/>
        <v>0</v>
      </c>
    </row>
    <row r="819">
      <c r="E819" s="7">
        <f t="shared" si="1"/>
        <v>0</v>
      </c>
      <c r="F819" s="7">
        <f t="shared" si="2"/>
        <v>0</v>
      </c>
    </row>
    <row r="820">
      <c r="E820" s="7">
        <f t="shared" si="1"/>
        <v>0</v>
      </c>
      <c r="F820" s="7">
        <f t="shared" si="2"/>
        <v>0</v>
      </c>
    </row>
    <row r="821">
      <c r="E821" s="7">
        <f t="shared" si="1"/>
        <v>0</v>
      </c>
      <c r="F821" s="7">
        <f t="shared" si="2"/>
        <v>0</v>
      </c>
    </row>
    <row r="822">
      <c r="E822" s="7">
        <f t="shared" si="1"/>
        <v>0</v>
      </c>
      <c r="F822" s="7">
        <f t="shared" si="2"/>
        <v>0</v>
      </c>
    </row>
    <row r="823">
      <c r="E823" s="7">
        <f t="shared" si="1"/>
        <v>0</v>
      </c>
      <c r="F823" s="7">
        <f t="shared" si="2"/>
        <v>0</v>
      </c>
    </row>
    <row r="824">
      <c r="E824" s="7">
        <f t="shared" si="1"/>
        <v>0</v>
      </c>
      <c r="F824" s="7">
        <f t="shared" si="2"/>
        <v>0</v>
      </c>
    </row>
    <row r="825">
      <c r="E825" s="7">
        <f t="shared" si="1"/>
        <v>0</v>
      </c>
      <c r="F825" s="7">
        <f t="shared" si="2"/>
        <v>0</v>
      </c>
    </row>
    <row r="826">
      <c r="E826" s="7">
        <f t="shared" si="1"/>
        <v>0</v>
      </c>
      <c r="F826" s="7">
        <f t="shared" si="2"/>
        <v>0</v>
      </c>
    </row>
    <row r="827">
      <c r="E827" s="7">
        <f t="shared" si="1"/>
        <v>0</v>
      </c>
      <c r="F827" s="7">
        <f t="shared" si="2"/>
        <v>0</v>
      </c>
    </row>
    <row r="828">
      <c r="E828" s="7">
        <f t="shared" si="1"/>
        <v>0</v>
      </c>
      <c r="F828" s="7">
        <f t="shared" si="2"/>
        <v>0</v>
      </c>
    </row>
    <row r="829">
      <c r="E829" s="7">
        <f t="shared" si="1"/>
        <v>0</v>
      </c>
      <c r="F829" s="7">
        <f t="shared" si="2"/>
        <v>0</v>
      </c>
    </row>
    <row r="830">
      <c r="E830" s="7">
        <f t="shared" si="1"/>
        <v>0</v>
      </c>
      <c r="F830" s="7">
        <f t="shared" si="2"/>
        <v>0</v>
      </c>
    </row>
    <row r="831">
      <c r="E831" s="7">
        <f t="shared" si="1"/>
        <v>0</v>
      </c>
      <c r="F831" s="7">
        <f t="shared" si="2"/>
        <v>0</v>
      </c>
    </row>
    <row r="832">
      <c r="E832" s="7">
        <f t="shared" si="1"/>
        <v>0</v>
      </c>
      <c r="F832" s="7">
        <f t="shared" si="2"/>
        <v>0</v>
      </c>
    </row>
    <row r="833">
      <c r="E833" s="7">
        <f t="shared" si="1"/>
        <v>0</v>
      </c>
      <c r="F833" s="7">
        <f t="shared" si="2"/>
        <v>0</v>
      </c>
    </row>
    <row r="834">
      <c r="E834" s="7">
        <f t="shared" si="1"/>
        <v>0</v>
      </c>
      <c r="F834" s="7">
        <f t="shared" si="2"/>
        <v>0</v>
      </c>
    </row>
    <row r="835">
      <c r="E835" s="7">
        <f t="shared" si="1"/>
        <v>0</v>
      </c>
      <c r="F835" s="7">
        <f t="shared" si="2"/>
        <v>0</v>
      </c>
    </row>
    <row r="836">
      <c r="E836" s="7">
        <f t="shared" si="1"/>
        <v>0</v>
      </c>
      <c r="F836" s="7">
        <f t="shared" si="2"/>
        <v>0</v>
      </c>
    </row>
    <row r="837">
      <c r="E837" s="7">
        <f t="shared" si="1"/>
        <v>0</v>
      </c>
      <c r="F837" s="7">
        <f t="shared" si="2"/>
        <v>0</v>
      </c>
    </row>
    <row r="838">
      <c r="E838" s="7">
        <f t="shared" si="1"/>
        <v>0</v>
      </c>
      <c r="F838" s="7">
        <f t="shared" si="2"/>
        <v>0</v>
      </c>
    </row>
    <row r="839">
      <c r="E839" s="7">
        <f t="shared" si="1"/>
        <v>0</v>
      </c>
      <c r="F839" s="7">
        <f t="shared" si="2"/>
        <v>0</v>
      </c>
    </row>
    <row r="840">
      <c r="E840" s="7">
        <f t="shared" si="1"/>
        <v>0</v>
      </c>
      <c r="F840" s="7">
        <f t="shared" si="2"/>
        <v>0</v>
      </c>
    </row>
    <row r="841">
      <c r="E841" s="7">
        <f t="shared" si="1"/>
        <v>0</v>
      </c>
      <c r="F841" s="7">
        <f t="shared" si="2"/>
        <v>0</v>
      </c>
    </row>
    <row r="842">
      <c r="E842" s="7">
        <f t="shared" si="1"/>
        <v>0</v>
      </c>
      <c r="F842" s="7">
        <f t="shared" si="2"/>
        <v>0</v>
      </c>
    </row>
    <row r="843">
      <c r="E843" s="7">
        <f t="shared" si="1"/>
        <v>0</v>
      </c>
      <c r="F843" s="7">
        <f t="shared" si="2"/>
        <v>0</v>
      </c>
    </row>
    <row r="844">
      <c r="E844" s="7">
        <f t="shared" si="1"/>
        <v>0</v>
      </c>
      <c r="F844" s="7">
        <f t="shared" si="2"/>
        <v>0</v>
      </c>
    </row>
    <row r="845">
      <c r="E845" s="7">
        <f t="shared" si="1"/>
        <v>0</v>
      </c>
      <c r="F845" s="7">
        <f t="shared" si="2"/>
        <v>0</v>
      </c>
    </row>
    <row r="846">
      <c r="E846" s="7">
        <f t="shared" si="1"/>
        <v>0</v>
      </c>
      <c r="F846" s="7">
        <f t="shared" si="2"/>
        <v>0</v>
      </c>
    </row>
    <row r="847">
      <c r="E847" s="7">
        <f t="shared" si="1"/>
        <v>0</v>
      </c>
      <c r="F847" s="7">
        <f t="shared" si="2"/>
        <v>0</v>
      </c>
    </row>
    <row r="848">
      <c r="E848" s="7">
        <f t="shared" si="1"/>
        <v>0</v>
      </c>
      <c r="F848" s="7">
        <f t="shared" si="2"/>
        <v>0</v>
      </c>
    </row>
    <row r="849">
      <c r="E849" s="7">
        <f t="shared" si="1"/>
        <v>0</v>
      </c>
      <c r="F849" s="7">
        <f t="shared" si="2"/>
        <v>0</v>
      </c>
    </row>
    <row r="850">
      <c r="E850" s="7">
        <f t="shared" si="1"/>
        <v>0</v>
      </c>
      <c r="F850" s="7">
        <f t="shared" si="2"/>
        <v>0</v>
      </c>
    </row>
    <row r="851">
      <c r="E851" s="7">
        <f t="shared" si="1"/>
        <v>0</v>
      </c>
      <c r="F851" s="7">
        <f t="shared" si="2"/>
        <v>0</v>
      </c>
    </row>
    <row r="852">
      <c r="E852" s="7">
        <f t="shared" si="1"/>
        <v>0</v>
      </c>
      <c r="F852" s="7">
        <f t="shared" si="2"/>
        <v>0</v>
      </c>
    </row>
    <row r="853">
      <c r="E853" s="7">
        <f t="shared" si="1"/>
        <v>0</v>
      </c>
      <c r="F853" s="7">
        <f t="shared" si="2"/>
        <v>0</v>
      </c>
    </row>
    <row r="854">
      <c r="E854" s="7">
        <f t="shared" si="1"/>
        <v>0</v>
      </c>
      <c r="F854" s="7">
        <f t="shared" si="2"/>
        <v>0</v>
      </c>
    </row>
    <row r="855">
      <c r="E855" s="7">
        <f t="shared" si="1"/>
        <v>0</v>
      </c>
      <c r="F855" s="7">
        <f t="shared" si="2"/>
        <v>0</v>
      </c>
    </row>
    <row r="856">
      <c r="E856" s="7">
        <f t="shared" si="1"/>
        <v>0</v>
      </c>
      <c r="F856" s="7">
        <f t="shared" si="2"/>
        <v>0</v>
      </c>
    </row>
    <row r="857">
      <c r="E857" s="7">
        <f t="shared" si="1"/>
        <v>0</v>
      </c>
      <c r="F857" s="7">
        <f t="shared" si="2"/>
        <v>0</v>
      </c>
    </row>
    <row r="858">
      <c r="E858" s="7">
        <f t="shared" si="1"/>
        <v>0</v>
      </c>
      <c r="F858" s="7">
        <f t="shared" si="2"/>
        <v>0</v>
      </c>
    </row>
    <row r="859">
      <c r="E859" s="7">
        <f t="shared" si="1"/>
        <v>0</v>
      </c>
      <c r="F859" s="7">
        <f t="shared" si="2"/>
        <v>0</v>
      </c>
    </row>
    <row r="860">
      <c r="E860" s="7">
        <f t="shared" si="1"/>
        <v>0</v>
      </c>
      <c r="F860" s="7">
        <f t="shared" si="2"/>
        <v>0</v>
      </c>
    </row>
    <row r="861">
      <c r="E861" s="7">
        <f t="shared" si="1"/>
        <v>0</v>
      </c>
      <c r="F861" s="7">
        <f t="shared" si="2"/>
        <v>0</v>
      </c>
    </row>
    <row r="862">
      <c r="E862" s="7">
        <f t="shared" si="1"/>
        <v>0</v>
      </c>
      <c r="F862" s="7">
        <f t="shared" si="2"/>
        <v>0</v>
      </c>
    </row>
    <row r="863">
      <c r="E863" s="7">
        <f t="shared" si="1"/>
        <v>0</v>
      </c>
      <c r="F863" s="7">
        <f t="shared" si="2"/>
        <v>0</v>
      </c>
    </row>
    <row r="864">
      <c r="E864" s="7">
        <f t="shared" si="1"/>
        <v>0</v>
      </c>
      <c r="F864" s="7">
        <f t="shared" si="2"/>
        <v>0</v>
      </c>
    </row>
    <row r="865">
      <c r="E865" s="7">
        <f t="shared" si="1"/>
        <v>0</v>
      </c>
      <c r="F865" s="7">
        <f t="shared" si="2"/>
        <v>0</v>
      </c>
    </row>
    <row r="866">
      <c r="E866" s="7">
        <f t="shared" si="1"/>
        <v>0</v>
      </c>
      <c r="F866" s="7">
        <f t="shared" si="2"/>
        <v>0</v>
      </c>
    </row>
    <row r="867">
      <c r="E867" s="7">
        <f t="shared" si="1"/>
        <v>0</v>
      </c>
      <c r="F867" s="7">
        <f t="shared" si="2"/>
        <v>0</v>
      </c>
    </row>
    <row r="868">
      <c r="E868" s="7">
        <f t="shared" si="1"/>
        <v>0</v>
      </c>
      <c r="F868" s="7">
        <f t="shared" si="2"/>
        <v>0</v>
      </c>
    </row>
    <row r="869">
      <c r="E869" s="7">
        <f t="shared" si="1"/>
        <v>0</v>
      </c>
      <c r="F869" s="7">
        <f t="shared" si="2"/>
        <v>0</v>
      </c>
    </row>
    <row r="870">
      <c r="E870" s="7">
        <f t="shared" si="1"/>
        <v>0</v>
      </c>
      <c r="F870" s="7">
        <f t="shared" si="2"/>
        <v>0</v>
      </c>
    </row>
    <row r="871">
      <c r="E871" s="7">
        <f t="shared" si="1"/>
        <v>0</v>
      </c>
      <c r="F871" s="7">
        <f t="shared" si="2"/>
        <v>0</v>
      </c>
    </row>
    <row r="872">
      <c r="E872" s="7">
        <f t="shared" si="1"/>
        <v>0</v>
      </c>
      <c r="F872" s="7">
        <f t="shared" si="2"/>
        <v>0</v>
      </c>
    </row>
    <row r="873">
      <c r="E873" s="7">
        <f t="shared" si="1"/>
        <v>0</v>
      </c>
      <c r="F873" s="7">
        <f t="shared" si="2"/>
        <v>0</v>
      </c>
    </row>
    <row r="874">
      <c r="E874" s="7">
        <f t="shared" si="1"/>
        <v>0</v>
      </c>
      <c r="F874" s="7">
        <f t="shared" si="2"/>
        <v>0</v>
      </c>
    </row>
    <row r="875">
      <c r="E875" s="7">
        <f t="shared" si="1"/>
        <v>0</v>
      </c>
      <c r="F875" s="7">
        <f t="shared" si="2"/>
        <v>0</v>
      </c>
    </row>
    <row r="876">
      <c r="E876" s="7">
        <f t="shared" si="1"/>
        <v>0</v>
      </c>
      <c r="F876" s="7">
        <f t="shared" si="2"/>
        <v>0</v>
      </c>
    </row>
    <row r="877">
      <c r="E877" s="7">
        <f t="shared" si="1"/>
        <v>0</v>
      </c>
      <c r="F877" s="7">
        <f t="shared" si="2"/>
        <v>0</v>
      </c>
    </row>
    <row r="878">
      <c r="E878" s="7">
        <f t="shared" si="1"/>
        <v>0</v>
      </c>
      <c r="F878" s="7">
        <f t="shared" si="2"/>
        <v>0</v>
      </c>
    </row>
    <row r="879">
      <c r="E879" s="7">
        <f t="shared" si="1"/>
        <v>0</v>
      </c>
      <c r="F879" s="7">
        <f t="shared" si="2"/>
        <v>0</v>
      </c>
    </row>
    <row r="880">
      <c r="E880" s="7">
        <f t="shared" si="1"/>
        <v>0</v>
      </c>
      <c r="F880" s="7">
        <f t="shared" si="2"/>
        <v>0</v>
      </c>
    </row>
    <row r="881">
      <c r="E881" s="7">
        <f t="shared" si="1"/>
        <v>0</v>
      </c>
      <c r="F881" s="7">
        <f t="shared" si="2"/>
        <v>0</v>
      </c>
    </row>
    <row r="882">
      <c r="E882" s="7">
        <f t="shared" si="1"/>
        <v>0</v>
      </c>
      <c r="F882" s="7">
        <f t="shared" si="2"/>
        <v>0</v>
      </c>
    </row>
    <row r="883">
      <c r="E883" s="7">
        <f t="shared" si="1"/>
        <v>0</v>
      </c>
      <c r="F883" s="7">
        <f t="shared" si="2"/>
        <v>0</v>
      </c>
    </row>
    <row r="884">
      <c r="E884" s="7">
        <f t="shared" si="1"/>
        <v>0</v>
      </c>
      <c r="F884" s="7">
        <f t="shared" si="2"/>
        <v>0</v>
      </c>
    </row>
    <row r="885">
      <c r="E885" s="7">
        <f t="shared" si="1"/>
        <v>0</v>
      </c>
      <c r="F885" s="7">
        <f t="shared" si="2"/>
        <v>0</v>
      </c>
    </row>
    <row r="886">
      <c r="E886" s="7">
        <f t="shared" si="1"/>
        <v>0</v>
      </c>
      <c r="F886" s="7">
        <f t="shared" si="2"/>
        <v>0</v>
      </c>
    </row>
    <row r="887">
      <c r="E887" s="7">
        <f t="shared" si="1"/>
        <v>0</v>
      </c>
      <c r="F887" s="7">
        <f t="shared" si="2"/>
        <v>0</v>
      </c>
    </row>
    <row r="888">
      <c r="E888" s="7">
        <f t="shared" si="1"/>
        <v>0</v>
      </c>
      <c r="F888" s="7">
        <f t="shared" si="2"/>
        <v>0</v>
      </c>
    </row>
    <row r="889">
      <c r="E889" s="7">
        <f t="shared" si="1"/>
        <v>0</v>
      </c>
      <c r="F889" s="7">
        <f t="shared" si="2"/>
        <v>0</v>
      </c>
    </row>
    <row r="890">
      <c r="E890" s="7">
        <f t="shared" si="1"/>
        <v>0</v>
      </c>
      <c r="F890" s="7">
        <f t="shared" si="2"/>
        <v>0</v>
      </c>
    </row>
    <row r="891">
      <c r="E891" s="7">
        <f t="shared" si="1"/>
        <v>0</v>
      </c>
      <c r="F891" s="7">
        <f t="shared" si="2"/>
        <v>0</v>
      </c>
    </row>
    <row r="892">
      <c r="E892" s="7">
        <f t="shared" si="1"/>
        <v>0</v>
      </c>
      <c r="F892" s="7">
        <f t="shared" si="2"/>
        <v>0</v>
      </c>
    </row>
    <row r="893">
      <c r="E893" s="7">
        <f t="shared" si="1"/>
        <v>0</v>
      </c>
      <c r="F893" s="7">
        <f t="shared" si="2"/>
        <v>0</v>
      </c>
    </row>
    <row r="894">
      <c r="E894" s="7">
        <f t="shared" si="1"/>
        <v>0</v>
      </c>
      <c r="F894" s="7">
        <f t="shared" si="2"/>
        <v>0</v>
      </c>
    </row>
    <row r="895">
      <c r="E895" s="7">
        <f t="shared" si="1"/>
        <v>0</v>
      </c>
      <c r="F895" s="7">
        <f t="shared" si="2"/>
        <v>0</v>
      </c>
    </row>
    <row r="896">
      <c r="E896" s="7">
        <f t="shared" si="1"/>
        <v>0</v>
      </c>
      <c r="F896" s="7">
        <f t="shared" si="2"/>
        <v>0</v>
      </c>
    </row>
    <row r="897">
      <c r="E897" s="7">
        <f t="shared" si="1"/>
        <v>0</v>
      </c>
      <c r="F897" s="7">
        <f t="shared" si="2"/>
        <v>0</v>
      </c>
    </row>
    <row r="898">
      <c r="E898" s="7">
        <f t="shared" si="1"/>
        <v>0</v>
      </c>
      <c r="F898" s="7">
        <f t="shared" si="2"/>
        <v>0</v>
      </c>
    </row>
    <row r="899">
      <c r="E899" s="7">
        <f t="shared" si="1"/>
        <v>0</v>
      </c>
      <c r="F899" s="7">
        <f t="shared" si="2"/>
        <v>0</v>
      </c>
    </row>
    <row r="900">
      <c r="E900" s="7">
        <f t="shared" si="1"/>
        <v>0</v>
      </c>
      <c r="F900" s="7">
        <f t="shared" si="2"/>
        <v>0</v>
      </c>
    </row>
    <row r="901">
      <c r="E901" s="7">
        <f t="shared" si="1"/>
        <v>0</v>
      </c>
      <c r="F901" s="7">
        <f t="shared" si="2"/>
        <v>0</v>
      </c>
    </row>
    <row r="902">
      <c r="E902" s="7">
        <f t="shared" si="1"/>
        <v>0</v>
      </c>
      <c r="F902" s="7">
        <f t="shared" si="2"/>
        <v>0</v>
      </c>
    </row>
    <row r="903">
      <c r="E903" s="7">
        <f t="shared" si="1"/>
        <v>0</v>
      </c>
      <c r="F903" s="7">
        <f t="shared" si="2"/>
        <v>0</v>
      </c>
    </row>
    <row r="904">
      <c r="E904" s="7">
        <f t="shared" si="1"/>
        <v>0</v>
      </c>
      <c r="F904" s="7">
        <f t="shared" si="2"/>
        <v>0</v>
      </c>
    </row>
    <row r="905">
      <c r="E905" s="7">
        <f t="shared" si="1"/>
        <v>0</v>
      </c>
      <c r="F905" s="7">
        <f t="shared" si="2"/>
        <v>0</v>
      </c>
    </row>
    <row r="906">
      <c r="E906" s="7">
        <f t="shared" si="1"/>
        <v>0</v>
      </c>
      <c r="F906" s="7">
        <f t="shared" si="2"/>
        <v>0</v>
      </c>
    </row>
    <row r="907">
      <c r="E907" s="7">
        <f t="shared" si="1"/>
        <v>0</v>
      </c>
      <c r="F907" s="7">
        <f t="shared" si="2"/>
        <v>0</v>
      </c>
    </row>
    <row r="908">
      <c r="E908" s="7">
        <f t="shared" si="1"/>
        <v>0</v>
      </c>
      <c r="F908" s="7">
        <f t="shared" si="2"/>
        <v>0</v>
      </c>
    </row>
    <row r="909">
      <c r="E909" s="7">
        <f t="shared" si="1"/>
        <v>0</v>
      </c>
      <c r="F909" s="7">
        <f t="shared" si="2"/>
        <v>0</v>
      </c>
    </row>
    <row r="910">
      <c r="E910" s="7">
        <f t="shared" si="1"/>
        <v>0</v>
      </c>
      <c r="F910" s="7">
        <f t="shared" si="2"/>
        <v>0</v>
      </c>
    </row>
    <row r="911">
      <c r="E911" s="7">
        <f t="shared" si="1"/>
        <v>0</v>
      </c>
      <c r="F911" s="7">
        <f t="shared" si="2"/>
        <v>0</v>
      </c>
    </row>
    <row r="912">
      <c r="E912" s="7">
        <f t="shared" si="1"/>
        <v>0</v>
      </c>
      <c r="F912" s="7">
        <f t="shared" si="2"/>
        <v>0</v>
      </c>
    </row>
    <row r="913">
      <c r="E913" s="7">
        <f t="shared" si="1"/>
        <v>0</v>
      </c>
      <c r="F913" s="7">
        <f t="shared" si="2"/>
        <v>0</v>
      </c>
    </row>
    <row r="914">
      <c r="E914" s="7">
        <f t="shared" si="1"/>
        <v>0</v>
      </c>
      <c r="F914" s="7">
        <f t="shared" si="2"/>
        <v>0</v>
      </c>
    </row>
    <row r="915">
      <c r="E915" s="7">
        <f t="shared" si="1"/>
        <v>0</v>
      </c>
      <c r="F915" s="7">
        <f t="shared" si="2"/>
        <v>0</v>
      </c>
    </row>
    <row r="916">
      <c r="E916" s="7">
        <f t="shared" si="1"/>
        <v>0</v>
      </c>
      <c r="F916" s="7">
        <f t="shared" si="2"/>
        <v>0</v>
      </c>
    </row>
    <row r="917">
      <c r="E917" s="7">
        <f t="shared" si="1"/>
        <v>0</v>
      </c>
      <c r="F917" s="7">
        <f t="shared" si="2"/>
        <v>0</v>
      </c>
    </row>
    <row r="918">
      <c r="E918" s="7">
        <f t="shared" si="1"/>
        <v>0</v>
      </c>
      <c r="F918" s="7">
        <f t="shared" si="2"/>
        <v>0</v>
      </c>
    </row>
    <row r="919">
      <c r="E919" s="7">
        <f t="shared" si="1"/>
        <v>0</v>
      </c>
      <c r="F919" s="7">
        <f t="shared" si="2"/>
        <v>0</v>
      </c>
    </row>
    <row r="920">
      <c r="E920" s="7">
        <f t="shared" si="1"/>
        <v>0</v>
      </c>
      <c r="F920" s="7">
        <f t="shared" si="2"/>
        <v>0</v>
      </c>
    </row>
    <row r="921">
      <c r="E921" s="7">
        <f t="shared" si="1"/>
        <v>0</v>
      </c>
      <c r="F921" s="7">
        <f t="shared" si="2"/>
        <v>0</v>
      </c>
    </row>
    <row r="922">
      <c r="E922" s="7">
        <f t="shared" si="1"/>
        <v>0</v>
      </c>
      <c r="F922" s="7">
        <f t="shared" si="2"/>
        <v>0</v>
      </c>
    </row>
    <row r="923">
      <c r="E923" s="7">
        <f t="shared" si="1"/>
        <v>0</v>
      </c>
      <c r="F923" s="7">
        <f t="shared" si="2"/>
        <v>0</v>
      </c>
    </row>
    <row r="924">
      <c r="E924" s="7">
        <f t="shared" si="1"/>
        <v>0</v>
      </c>
      <c r="F924" s="7">
        <f t="shared" si="2"/>
        <v>0</v>
      </c>
    </row>
    <row r="925">
      <c r="E925" s="7">
        <f t="shared" si="1"/>
        <v>0</v>
      </c>
      <c r="F925" s="7">
        <f t="shared" si="2"/>
        <v>0</v>
      </c>
    </row>
    <row r="926">
      <c r="E926" s="7">
        <f t="shared" si="1"/>
        <v>0</v>
      </c>
      <c r="F926" s="7">
        <f t="shared" si="2"/>
        <v>0</v>
      </c>
    </row>
    <row r="927">
      <c r="E927" s="7">
        <f t="shared" si="1"/>
        <v>0</v>
      </c>
      <c r="F927" s="7">
        <f t="shared" si="2"/>
        <v>0</v>
      </c>
    </row>
    <row r="928">
      <c r="E928" s="7">
        <f t="shared" si="1"/>
        <v>0</v>
      </c>
      <c r="F928" s="7">
        <f t="shared" si="2"/>
        <v>0</v>
      </c>
    </row>
    <row r="929">
      <c r="E929" s="7">
        <f t="shared" si="1"/>
        <v>0</v>
      </c>
      <c r="F929" s="7">
        <f t="shared" si="2"/>
        <v>0</v>
      </c>
    </row>
    <row r="930">
      <c r="E930" s="7">
        <f t="shared" si="1"/>
        <v>0</v>
      </c>
      <c r="F930" s="7">
        <f t="shared" si="2"/>
        <v>0</v>
      </c>
    </row>
    <row r="931">
      <c r="E931" s="7">
        <f t="shared" si="1"/>
        <v>0</v>
      </c>
      <c r="F931" s="7">
        <f t="shared" si="2"/>
        <v>0</v>
      </c>
    </row>
    <row r="932">
      <c r="E932" s="7">
        <f t="shared" si="1"/>
        <v>0</v>
      </c>
      <c r="F932" s="7">
        <f t="shared" si="2"/>
        <v>0</v>
      </c>
    </row>
    <row r="933">
      <c r="E933" s="7">
        <f t="shared" si="1"/>
        <v>0</v>
      </c>
      <c r="F933" s="7">
        <f t="shared" si="2"/>
        <v>0</v>
      </c>
    </row>
    <row r="934">
      <c r="E934" s="7">
        <f t="shared" si="1"/>
        <v>0</v>
      </c>
      <c r="F934" s="7">
        <f t="shared" si="2"/>
        <v>0</v>
      </c>
    </row>
    <row r="935">
      <c r="E935" s="7">
        <f t="shared" si="1"/>
        <v>0</v>
      </c>
      <c r="F935" s="7">
        <f t="shared" si="2"/>
        <v>0</v>
      </c>
    </row>
    <row r="936">
      <c r="E936" s="7">
        <f t="shared" si="1"/>
        <v>0</v>
      </c>
      <c r="F936" s="7">
        <f t="shared" si="2"/>
        <v>0</v>
      </c>
    </row>
    <row r="937">
      <c r="E937" s="7">
        <f t="shared" si="1"/>
        <v>0</v>
      </c>
      <c r="F937" s="7">
        <f t="shared" si="2"/>
        <v>0</v>
      </c>
    </row>
    <row r="938">
      <c r="E938" s="7">
        <f t="shared" si="1"/>
        <v>0</v>
      </c>
      <c r="F938" s="7">
        <f t="shared" si="2"/>
        <v>0</v>
      </c>
    </row>
    <row r="939">
      <c r="E939" s="7">
        <f t="shared" si="1"/>
        <v>0</v>
      </c>
      <c r="F939" s="7">
        <f t="shared" si="2"/>
        <v>0</v>
      </c>
    </row>
    <row r="940">
      <c r="E940" s="7">
        <f t="shared" si="1"/>
        <v>0</v>
      </c>
      <c r="F940" s="7">
        <f t="shared" si="2"/>
        <v>0</v>
      </c>
    </row>
    <row r="941">
      <c r="E941" s="7">
        <f t="shared" si="1"/>
        <v>0</v>
      </c>
      <c r="F941" s="7">
        <f t="shared" si="2"/>
        <v>0</v>
      </c>
    </row>
    <row r="942">
      <c r="E942" s="7">
        <f t="shared" si="1"/>
        <v>0</v>
      </c>
      <c r="F942" s="7">
        <f t="shared" si="2"/>
        <v>0</v>
      </c>
    </row>
    <row r="943">
      <c r="E943" s="7">
        <f t="shared" si="1"/>
        <v>0</v>
      </c>
      <c r="F943" s="7">
        <f t="shared" si="2"/>
        <v>0</v>
      </c>
    </row>
    <row r="944">
      <c r="E944" s="7">
        <f t="shared" si="1"/>
        <v>0</v>
      </c>
      <c r="F944" s="7">
        <f t="shared" si="2"/>
        <v>0</v>
      </c>
    </row>
    <row r="945">
      <c r="E945" s="7">
        <f t="shared" si="1"/>
        <v>0</v>
      </c>
      <c r="F945" s="7">
        <f t="shared" si="2"/>
        <v>0</v>
      </c>
    </row>
    <row r="946">
      <c r="E946" s="7">
        <f t="shared" si="1"/>
        <v>0</v>
      </c>
      <c r="F946" s="7">
        <f t="shared" si="2"/>
        <v>0</v>
      </c>
    </row>
    <row r="947">
      <c r="E947" s="7">
        <f t="shared" si="1"/>
        <v>0</v>
      </c>
      <c r="F947" s="7">
        <f t="shared" si="2"/>
        <v>0</v>
      </c>
    </row>
    <row r="948">
      <c r="E948" s="7">
        <f t="shared" si="1"/>
        <v>0</v>
      </c>
      <c r="F948" s="7">
        <f t="shared" si="2"/>
        <v>0</v>
      </c>
    </row>
    <row r="949">
      <c r="E949" s="7">
        <f t="shared" si="1"/>
        <v>0</v>
      </c>
      <c r="F949" s="7">
        <f t="shared" si="2"/>
        <v>0</v>
      </c>
    </row>
    <row r="950">
      <c r="E950" s="7">
        <f t="shared" si="1"/>
        <v>0</v>
      </c>
      <c r="F950" s="7">
        <f t="shared" si="2"/>
        <v>0</v>
      </c>
    </row>
    <row r="951">
      <c r="E951" s="7">
        <f t="shared" si="1"/>
        <v>0</v>
      </c>
      <c r="F951" s="7">
        <f t="shared" si="2"/>
        <v>0</v>
      </c>
    </row>
    <row r="952">
      <c r="E952" s="7">
        <f t="shared" si="1"/>
        <v>0</v>
      </c>
      <c r="F952" s="7">
        <f t="shared" si="2"/>
        <v>0</v>
      </c>
    </row>
    <row r="953">
      <c r="E953" s="7">
        <f t="shared" si="1"/>
        <v>0</v>
      </c>
      <c r="F953" s="7">
        <f t="shared" si="2"/>
        <v>0</v>
      </c>
    </row>
    <row r="954">
      <c r="E954" s="7">
        <f t="shared" si="1"/>
        <v>0</v>
      </c>
      <c r="F954" s="7">
        <f t="shared" si="2"/>
        <v>0</v>
      </c>
    </row>
    <row r="955">
      <c r="E955" s="7">
        <f t="shared" si="1"/>
        <v>0</v>
      </c>
      <c r="F955" s="7">
        <f t="shared" si="2"/>
        <v>0</v>
      </c>
    </row>
    <row r="956">
      <c r="E956" s="7">
        <f t="shared" si="1"/>
        <v>0</v>
      </c>
      <c r="F956" s="7">
        <f t="shared" si="2"/>
        <v>0</v>
      </c>
    </row>
    <row r="957">
      <c r="E957" s="7">
        <f t="shared" si="1"/>
        <v>0</v>
      </c>
      <c r="F957" s="7">
        <f t="shared" si="2"/>
        <v>0</v>
      </c>
    </row>
    <row r="958">
      <c r="E958" s="7">
        <f t="shared" si="1"/>
        <v>0</v>
      </c>
      <c r="F958" s="7">
        <f t="shared" si="2"/>
        <v>0</v>
      </c>
    </row>
    <row r="959">
      <c r="E959" s="7">
        <f t="shared" si="1"/>
        <v>0</v>
      </c>
      <c r="F959" s="7">
        <f t="shared" si="2"/>
        <v>0</v>
      </c>
    </row>
    <row r="960">
      <c r="E960" s="7">
        <f t="shared" si="1"/>
        <v>0</v>
      </c>
      <c r="F960" s="7">
        <f t="shared" si="2"/>
        <v>0</v>
      </c>
    </row>
    <row r="961">
      <c r="E961" s="7">
        <f t="shared" si="1"/>
        <v>0</v>
      </c>
      <c r="F961" s="7">
        <f t="shared" si="2"/>
        <v>0</v>
      </c>
    </row>
    <row r="962">
      <c r="E962" s="7">
        <f t="shared" si="1"/>
        <v>0</v>
      </c>
      <c r="F962" s="7">
        <f t="shared" si="2"/>
        <v>0</v>
      </c>
    </row>
    <row r="963">
      <c r="E963" s="7">
        <f t="shared" si="1"/>
        <v>0</v>
      </c>
      <c r="F963" s="7">
        <f t="shared" si="2"/>
        <v>0</v>
      </c>
    </row>
    <row r="964">
      <c r="E964" s="7">
        <f t="shared" si="1"/>
        <v>0</v>
      </c>
      <c r="F964" s="7">
        <f t="shared" si="2"/>
        <v>0</v>
      </c>
    </row>
    <row r="965">
      <c r="E965" s="7">
        <f t="shared" si="1"/>
        <v>0</v>
      </c>
      <c r="F965" s="7">
        <f t="shared" si="2"/>
        <v>0</v>
      </c>
    </row>
    <row r="966">
      <c r="E966" s="7">
        <f t="shared" si="1"/>
        <v>0</v>
      </c>
      <c r="F966" s="7">
        <f t="shared" si="2"/>
        <v>0</v>
      </c>
    </row>
    <row r="967">
      <c r="E967" s="7">
        <f t="shared" si="1"/>
        <v>0</v>
      </c>
      <c r="F967" s="7">
        <f t="shared" si="2"/>
        <v>0</v>
      </c>
    </row>
    <row r="968">
      <c r="E968" s="7">
        <f t="shared" si="1"/>
        <v>0</v>
      </c>
      <c r="F968" s="7">
        <f t="shared" si="2"/>
        <v>0</v>
      </c>
    </row>
    <row r="969">
      <c r="E969" s="7">
        <f t="shared" si="1"/>
        <v>0</v>
      </c>
      <c r="F969" s="7">
        <f t="shared" si="2"/>
        <v>0</v>
      </c>
    </row>
    <row r="970">
      <c r="E970" s="7">
        <f t="shared" si="1"/>
        <v>0</v>
      </c>
      <c r="F970" s="7">
        <f t="shared" si="2"/>
        <v>0</v>
      </c>
    </row>
    <row r="971">
      <c r="E971" s="7">
        <f t="shared" si="1"/>
        <v>0</v>
      </c>
      <c r="F971" s="7">
        <f t="shared" si="2"/>
        <v>0</v>
      </c>
    </row>
    <row r="972">
      <c r="E972" s="7">
        <f t="shared" si="1"/>
        <v>0</v>
      </c>
      <c r="F972" s="7">
        <f t="shared" si="2"/>
        <v>0</v>
      </c>
    </row>
    <row r="973">
      <c r="E973" s="7">
        <f t="shared" si="1"/>
        <v>0</v>
      </c>
      <c r="F973" s="7">
        <f t="shared" si="2"/>
        <v>0</v>
      </c>
    </row>
    <row r="974">
      <c r="E974" s="7">
        <f t="shared" si="1"/>
        <v>0</v>
      </c>
      <c r="F974" s="7">
        <f t="shared" si="2"/>
        <v>0</v>
      </c>
    </row>
    <row r="975">
      <c r="E975" s="7">
        <f t="shared" si="1"/>
        <v>0</v>
      </c>
      <c r="F975" s="7">
        <f t="shared" si="2"/>
        <v>0</v>
      </c>
    </row>
    <row r="976">
      <c r="E976" s="7">
        <f t="shared" si="1"/>
        <v>0</v>
      </c>
      <c r="F976" s="7">
        <f t="shared" si="2"/>
        <v>0</v>
      </c>
    </row>
    <row r="977">
      <c r="E977" s="7">
        <f t="shared" si="1"/>
        <v>0</v>
      </c>
      <c r="F977" s="7">
        <f t="shared" si="2"/>
        <v>0</v>
      </c>
    </row>
    <row r="978">
      <c r="E978" s="7">
        <f t="shared" si="1"/>
        <v>0</v>
      </c>
      <c r="F978" s="7">
        <f t="shared" si="2"/>
        <v>0</v>
      </c>
    </row>
    <row r="979">
      <c r="E979" s="7">
        <f t="shared" si="1"/>
        <v>0</v>
      </c>
      <c r="F979" s="7">
        <f t="shared" si="2"/>
        <v>0</v>
      </c>
    </row>
    <row r="980">
      <c r="E980" s="7">
        <f t="shared" si="1"/>
        <v>0</v>
      </c>
      <c r="F980" s="7">
        <f t="shared" si="2"/>
        <v>0</v>
      </c>
    </row>
    <row r="981">
      <c r="E981" s="7">
        <f t="shared" si="1"/>
        <v>0</v>
      </c>
      <c r="F981" s="7">
        <f t="shared" si="2"/>
        <v>0</v>
      </c>
    </row>
    <row r="982">
      <c r="E982" s="7">
        <f t="shared" si="1"/>
        <v>0</v>
      </c>
      <c r="F982" s="7">
        <f t="shared" si="2"/>
        <v>0</v>
      </c>
    </row>
    <row r="983">
      <c r="E983" s="7">
        <f t="shared" si="1"/>
        <v>0</v>
      </c>
      <c r="F983" s="7">
        <f t="shared" si="2"/>
        <v>0</v>
      </c>
    </row>
    <row r="984">
      <c r="E984" s="7">
        <f t="shared" si="1"/>
        <v>0</v>
      </c>
      <c r="F984" s="7">
        <f t="shared" si="2"/>
        <v>0</v>
      </c>
    </row>
    <row r="985">
      <c r="E985" s="7">
        <f t="shared" si="1"/>
        <v>0</v>
      </c>
      <c r="F985" s="7">
        <f t="shared" si="2"/>
        <v>0</v>
      </c>
    </row>
    <row r="986">
      <c r="E986" s="7">
        <f t="shared" si="1"/>
        <v>0</v>
      </c>
      <c r="F986" s="7">
        <f t="shared" si="2"/>
        <v>0</v>
      </c>
    </row>
    <row r="987">
      <c r="E987" s="7">
        <f t="shared" si="1"/>
        <v>0</v>
      </c>
      <c r="F987" s="7">
        <f t="shared" si="2"/>
        <v>0</v>
      </c>
    </row>
    <row r="988">
      <c r="E988" s="7">
        <f t="shared" si="1"/>
        <v>0</v>
      </c>
      <c r="F988" s="7">
        <f t="shared" si="2"/>
        <v>0</v>
      </c>
    </row>
    <row r="989">
      <c r="E989" s="7">
        <f t="shared" si="1"/>
        <v>0</v>
      </c>
      <c r="F989" s="7">
        <f t="shared" si="2"/>
        <v>0</v>
      </c>
    </row>
    <row r="990">
      <c r="E990" s="7">
        <f t="shared" si="1"/>
        <v>0</v>
      </c>
      <c r="F990" s="7">
        <f t="shared" si="2"/>
        <v>0</v>
      </c>
    </row>
    <row r="991">
      <c r="E991" s="7">
        <f t="shared" si="1"/>
        <v>0</v>
      </c>
      <c r="F991" s="7">
        <f t="shared" si="2"/>
        <v>0</v>
      </c>
    </row>
    <row r="992">
      <c r="E992" s="7">
        <f t="shared" si="1"/>
        <v>0</v>
      </c>
      <c r="F992" s="7">
        <f t="shared" si="2"/>
        <v>0</v>
      </c>
    </row>
    <row r="993">
      <c r="E993" s="7">
        <f t="shared" si="1"/>
        <v>0</v>
      </c>
      <c r="F993" s="7">
        <f t="shared" si="2"/>
        <v>0</v>
      </c>
    </row>
    <row r="994">
      <c r="E994" s="7">
        <f t="shared" si="1"/>
        <v>0</v>
      </c>
      <c r="F994" s="7">
        <f t="shared" si="2"/>
        <v>0</v>
      </c>
    </row>
    <row r="995">
      <c r="E995" s="7">
        <f t="shared" si="1"/>
        <v>0</v>
      </c>
      <c r="F995" s="7">
        <f t="shared" si="2"/>
        <v>0</v>
      </c>
    </row>
    <row r="996">
      <c r="E996" s="7">
        <f t="shared" si="1"/>
        <v>0</v>
      </c>
      <c r="F996" s="7">
        <f t="shared" si="2"/>
        <v>0</v>
      </c>
    </row>
    <row r="997">
      <c r="E997" s="7">
        <f t="shared" si="1"/>
        <v>0</v>
      </c>
      <c r="F997" s="7">
        <f t="shared" si="2"/>
        <v>0</v>
      </c>
    </row>
    <row r="998">
      <c r="E998" s="7">
        <f t="shared" si="1"/>
        <v>0</v>
      </c>
      <c r="F998" s="7">
        <f t="shared" si="2"/>
        <v>0</v>
      </c>
    </row>
    <row r="999">
      <c r="E999" s="7">
        <f t="shared" si="1"/>
        <v>0</v>
      </c>
      <c r="F999" s="7">
        <f t="shared" si="2"/>
        <v>0</v>
      </c>
    </row>
    <row r="1000">
      <c r="E1000" s="7">
        <f t="shared" si="1"/>
        <v>0</v>
      </c>
      <c r="F1000" s="7">
        <f t="shared" si="2"/>
        <v>0</v>
      </c>
    </row>
  </sheetData>
  <drawing r:id="rId1"/>
</worksheet>
</file>