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ljonuzaj/Library/CloudStorage/Dropbox/InformationDisseminatationProject/Results/"/>
    </mc:Choice>
  </mc:AlternateContent>
  <xr:revisionPtr revIDLastSave="0" documentId="13_ncr:1_{9EF4A875-269F-C14C-9845-896F9A22C7B5}" xr6:coauthVersionLast="47" xr6:coauthVersionMax="47" xr10:uidLastSave="{00000000-0000-0000-0000-000000000000}"/>
  <bookViews>
    <workbookView xWindow="2360" yWindow="800" windowWidth="24180" windowHeight="20060" tabRatio="500" activeTab="1" xr2:uid="{00000000-000D-0000-FFFF-FFFF00000000}"/>
  </bookViews>
  <sheets>
    <sheet name="Simulation 1" sheetId="1" r:id="rId1"/>
    <sheet name="Simulation 2" sheetId="2" r:id="rId2"/>
    <sheet name="Simulation 3" sheetId="3" r:id="rId3"/>
    <sheet name="Simulation 4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52" i="2" l="1"/>
  <c r="M52" i="1"/>
  <c r="M52" i="3"/>
  <c r="B35" i="3"/>
  <c r="B34" i="3"/>
  <c r="B33" i="3"/>
  <c r="B13" i="3"/>
  <c r="B12" i="3"/>
  <c r="B11" i="3"/>
  <c r="B37" i="3"/>
  <c r="B38" i="3"/>
  <c r="B16" i="3"/>
  <c r="B36" i="3"/>
  <c r="L52" i="3"/>
  <c r="K52" i="3"/>
  <c r="J52" i="3"/>
  <c r="B35" i="2"/>
  <c r="L52" i="2"/>
  <c r="J52" i="2"/>
  <c r="B39" i="2"/>
  <c r="B38" i="2"/>
  <c r="B37" i="2"/>
  <c r="K52" i="2"/>
  <c r="B15" i="3"/>
  <c r="B14" i="3"/>
  <c r="B16" i="2"/>
  <c r="B15" i="2"/>
  <c r="B16" i="1"/>
  <c r="B15" i="1"/>
  <c r="B14" i="1"/>
  <c r="L52" i="1"/>
  <c r="K52" i="1"/>
  <c r="J52" i="1"/>
  <c r="L23" i="4"/>
  <c r="B13" i="4"/>
  <c r="K23" i="4"/>
  <c r="J23" i="4"/>
  <c r="G23" i="4"/>
  <c r="F23" i="4"/>
  <c r="B3" i="4"/>
  <c r="B11" i="4" s="1"/>
  <c r="B12" i="4" s="1"/>
  <c r="L23" i="3"/>
  <c r="K23" i="3"/>
  <c r="J23" i="3"/>
  <c r="H23" i="3"/>
  <c r="G23" i="3"/>
  <c r="F23" i="3"/>
  <c r="B3" i="3"/>
  <c r="L23" i="2"/>
  <c r="K23" i="2"/>
  <c r="J23" i="2"/>
  <c r="H23" i="2"/>
  <c r="G23" i="2"/>
  <c r="F23" i="2"/>
  <c r="B14" i="2"/>
  <c r="B11" i="2"/>
  <c r="B12" i="2" s="1"/>
  <c r="B13" i="2" s="1"/>
  <c r="B3" i="2"/>
  <c r="G20" i="2" s="1"/>
  <c r="F20" i="2" s="1"/>
  <c r="L23" i="1"/>
  <c r="K23" i="1"/>
  <c r="J23" i="1"/>
  <c r="H23" i="1"/>
  <c r="G23" i="1"/>
  <c r="F23" i="1"/>
  <c r="B3" i="1"/>
  <c r="B11" i="1" s="1"/>
  <c r="B12" i="1" s="1"/>
  <c r="B13" i="1" s="1"/>
  <c r="G20" i="4" l="1"/>
  <c r="G20" i="3"/>
  <c r="G20" i="1"/>
  <c r="F20" i="4" l="1"/>
  <c r="H20" i="1"/>
  <c r="F20" i="1"/>
  <c r="H20" i="3"/>
  <c r="F20" i="3" s="1"/>
</calcChain>
</file>

<file path=xl/sharedStrings.xml><?xml version="1.0" encoding="utf-8"?>
<sst xmlns="http://schemas.openxmlformats.org/spreadsheetml/2006/main" count="132" uniqueCount="26">
  <si>
    <t>Settings</t>
  </si>
  <si>
    <t>Statistics</t>
  </si>
  <si>
    <t>Time Period in Minutes</t>
  </si>
  <si>
    <t>Total Volume</t>
  </si>
  <si>
    <t>Volume Noise</t>
  </si>
  <si>
    <t>Volume Informed</t>
  </si>
  <si>
    <t>Initial Midprice</t>
  </si>
  <si>
    <t>Lowest Midprice</t>
  </si>
  <si>
    <t>Final Midprice</t>
  </si>
  <si>
    <t>VWAP Informed</t>
  </si>
  <si>
    <t>Time Period in Seconds</t>
  </si>
  <si>
    <t>Noise Activity Frequency (orders per second)</t>
  </si>
  <si>
    <t>Noise Probability of Passive order</t>
  </si>
  <si>
    <t>Noise Probability of Cancel order</t>
  </si>
  <si>
    <t>Informed Trade fraction of Volume</t>
  </si>
  <si>
    <t>Tick Size</t>
  </si>
  <si>
    <t>Expected Noise Volume</t>
  </si>
  <si>
    <t>Expected Volume</t>
  </si>
  <si>
    <t>Informed Trader Volume</t>
  </si>
  <si>
    <t>Spread in BPS</t>
  </si>
  <si>
    <t>VWAP versus Arrival in BPS</t>
  </si>
  <si>
    <t>VWAP versus Arrival in spreads</t>
  </si>
  <si>
    <t>Expected</t>
  </si>
  <si>
    <t>Averages</t>
  </si>
  <si>
    <t>Std Midprice</t>
  </si>
  <si>
    <t>Simulation with Passive Informed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</si>
</sst>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ptos Narrow"/>
      <family val="2"/>
      <charset val="1"/>
    </font>
    <font>
      <b/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263160</xdr:colOff>
      <xdr:row>20</xdr:row>
      <xdr:rowOff>9360</xdr:rowOff>
    </xdr:from>
    <xdr:to>
      <xdr:col>9</xdr:col>
      <xdr:colOff>263520</xdr:colOff>
      <xdr:row>20</xdr:row>
      <xdr:rowOff>9720</xdr:rowOff>
    </xdr:to>
    <xdr:pic>
      <xdr:nvPicPr>
        <xdr:cNvPr id="2" name="In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14400" y="399708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162360</xdr:colOff>
      <xdr:row>6</xdr:row>
      <xdr:rowOff>48600</xdr:rowOff>
    </xdr:from>
    <xdr:to>
      <xdr:col>3</xdr:col>
      <xdr:colOff>162720</xdr:colOff>
      <xdr:row>6</xdr:row>
      <xdr:rowOff>48960</xdr:rowOff>
    </xdr:to>
    <xdr:pic>
      <xdr:nvPicPr>
        <xdr:cNvPr id="3" name="In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457880" y="12675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oneCellAnchor>
    <xdr:from>
      <xdr:col>9</xdr:col>
      <xdr:colOff>263160</xdr:colOff>
      <xdr:row>49</xdr:row>
      <xdr:rowOff>9360</xdr:rowOff>
    </xdr:from>
    <xdr:ext cx="360" cy="360"/>
    <xdr:pic>
      <xdr:nvPicPr>
        <xdr:cNvPr id="4" name="Ink 1">
          <a:extLst>
            <a:ext uri="{FF2B5EF4-FFF2-40B4-BE49-F238E27FC236}">
              <a16:creationId xmlns:a16="http://schemas.microsoft.com/office/drawing/2014/main" id="{0D7994AC-6490-5A47-B1DD-927607AFC02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905760" y="4073360"/>
          <a:ext cx="360" cy="360"/>
        </a:xfrm>
        <a:prstGeom prst="rect">
          <a:avLst/>
        </a:prstGeom>
        <a:ln w="0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263160</xdr:colOff>
      <xdr:row>20</xdr:row>
      <xdr:rowOff>9360</xdr:rowOff>
    </xdr:from>
    <xdr:to>
      <xdr:col>9</xdr:col>
      <xdr:colOff>263520</xdr:colOff>
      <xdr:row>20</xdr:row>
      <xdr:rowOff>9720</xdr:rowOff>
    </xdr:to>
    <xdr:pic>
      <xdr:nvPicPr>
        <xdr:cNvPr id="2" name="In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14400" y="399708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162360</xdr:colOff>
      <xdr:row>6</xdr:row>
      <xdr:rowOff>48600</xdr:rowOff>
    </xdr:from>
    <xdr:to>
      <xdr:col>3</xdr:col>
      <xdr:colOff>162720</xdr:colOff>
      <xdr:row>6</xdr:row>
      <xdr:rowOff>48960</xdr:rowOff>
    </xdr:to>
    <xdr:pic>
      <xdr:nvPicPr>
        <xdr:cNvPr id="3" name="In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457880" y="12675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oneCellAnchor>
    <xdr:from>
      <xdr:col>9</xdr:col>
      <xdr:colOff>263160</xdr:colOff>
      <xdr:row>49</xdr:row>
      <xdr:rowOff>9360</xdr:rowOff>
    </xdr:from>
    <xdr:ext cx="360" cy="360"/>
    <xdr:pic>
      <xdr:nvPicPr>
        <xdr:cNvPr id="4" name="Ink 1">
          <a:extLst>
            <a:ext uri="{FF2B5EF4-FFF2-40B4-BE49-F238E27FC236}">
              <a16:creationId xmlns:a16="http://schemas.microsoft.com/office/drawing/2014/main" id="{207E0661-0FD4-4246-B3B8-861D67E19AC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905760" y="9966160"/>
          <a:ext cx="360" cy="360"/>
        </a:xfrm>
        <a:prstGeom prst="rect">
          <a:avLst/>
        </a:prstGeom>
        <a:ln w="0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263520</xdr:colOff>
      <xdr:row>20</xdr:row>
      <xdr:rowOff>9360</xdr:rowOff>
    </xdr:from>
    <xdr:to>
      <xdr:col>9</xdr:col>
      <xdr:colOff>263880</xdr:colOff>
      <xdr:row>20</xdr:row>
      <xdr:rowOff>9720</xdr:rowOff>
    </xdr:to>
    <xdr:pic>
      <xdr:nvPicPr>
        <xdr:cNvPr id="4" name="Ink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14760" y="403524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6</xdr:row>
      <xdr:rowOff>48600</xdr:rowOff>
    </xdr:from>
    <xdr:to>
      <xdr:col>3</xdr:col>
      <xdr:colOff>162360</xdr:colOff>
      <xdr:row>6</xdr:row>
      <xdr:rowOff>48960</xdr:rowOff>
    </xdr:to>
    <xdr:pic>
      <xdr:nvPicPr>
        <xdr:cNvPr id="5" name="Ink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457520" y="12675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oneCellAnchor>
    <xdr:from>
      <xdr:col>9</xdr:col>
      <xdr:colOff>263160</xdr:colOff>
      <xdr:row>49</xdr:row>
      <xdr:rowOff>9360</xdr:rowOff>
    </xdr:from>
    <xdr:ext cx="360" cy="360"/>
    <xdr:pic>
      <xdr:nvPicPr>
        <xdr:cNvPr id="2" name="Ink 1">
          <a:extLst>
            <a:ext uri="{FF2B5EF4-FFF2-40B4-BE49-F238E27FC236}">
              <a16:creationId xmlns:a16="http://schemas.microsoft.com/office/drawing/2014/main" id="{443E1A04-4874-2946-92DE-43663F0171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905760" y="9966160"/>
          <a:ext cx="360" cy="360"/>
        </a:xfrm>
        <a:prstGeom prst="rect">
          <a:avLst/>
        </a:prstGeom>
        <a:ln w="0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263520</xdr:colOff>
      <xdr:row>20</xdr:row>
      <xdr:rowOff>9360</xdr:rowOff>
    </xdr:from>
    <xdr:to>
      <xdr:col>9</xdr:col>
      <xdr:colOff>263880</xdr:colOff>
      <xdr:row>20</xdr:row>
      <xdr:rowOff>9720</xdr:rowOff>
    </xdr:to>
    <xdr:pic>
      <xdr:nvPicPr>
        <xdr:cNvPr id="2" name="Ink 1">
          <a:extLst>
            <a:ext uri="{FF2B5EF4-FFF2-40B4-BE49-F238E27FC236}">
              <a16:creationId xmlns:a16="http://schemas.microsoft.com/office/drawing/2014/main" id="{BF34D02B-4197-554E-90C1-34254B70D3C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906120" y="40733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6</xdr:row>
      <xdr:rowOff>48600</xdr:rowOff>
    </xdr:from>
    <xdr:to>
      <xdr:col>3</xdr:col>
      <xdr:colOff>162360</xdr:colOff>
      <xdr:row>6</xdr:row>
      <xdr:rowOff>48960</xdr:rowOff>
    </xdr:to>
    <xdr:pic>
      <xdr:nvPicPr>
        <xdr:cNvPr id="3" name="Ink 2">
          <a:extLst>
            <a:ext uri="{FF2B5EF4-FFF2-40B4-BE49-F238E27FC236}">
              <a16:creationId xmlns:a16="http://schemas.microsoft.com/office/drawing/2014/main" id="{05DB29C6-3079-FD44-BF69-0D7C2C7BEF9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899100" y="1267800"/>
          <a:ext cx="360" cy="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"/>
  <sheetViews>
    <sheetView topLeftCell="A5" zoomScaleNormal="100" workbookViewId="0">
      <selection activeCell="C28" sqref="C28"/>
    </sheetView>
  </sheetViews>
  <sheetFormatPr baseColWidth="10" defaultColWidth="10.83203125" defaultRowHeight="16" x14ac:dyDescent="0.2"/>
  <cols>
    <col min="1" max="1" width="40.5" style="1" customWidth="1"/>
    <col min="2" max="5" width="10.83203125" style="1"/>
    <col min="6" max="6" width="11.5" style="1" customWidth="1"/>
    <col min="7" max="7" width="16.33203125" style="1" customWidth="1"/>
    <col min="8" max="8" width="14.6640625" style="1" customWidth="1"/>
    <col min="9" max="9" width="13.33203125" style="1" customWidth="1"/>
    <col min="10" max="10" width="14.33203125" style="1" customWidth="1"/>
    <col min="11" max="11" width="12.6640625" style="1" customWidth="1"/>
    <col min="12" max="12" width="13.33203125" style="1" customWidth="1"/>
    <col min="13" max="13" width="11.33203125" style="1" bestFit="1" customWidth="1"/>
    <col min="14" max="1024" width="10.83203125" style="1"/>
  </cols>
  <sheetData>
    <row r="1" spans="1:16" x14ac:dyDescent="0.2">
      <c r="A1" s="2" t="s">
        <v>0</v>
      </c>
      <c r="E1" s="2" t="s">
        <v>1</v>
      </c>
    </row>
    <row r="2" spans="1:16" x14ac:dyDescent="0.2">
      <c r="A2" s="3" t="s">
        <v>2</v>
      </c>
      <c r="B2" s="4">
        <v>5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6" x14ac:dyDescent="0.2">
      <c r="A3" s="1" t="s">
        <v>10</v>
      </c>
      <c r="B3" s="5">
        <f>B2*60</f>
        <v>300</v>
      </c>
      <c r="E3" s="6">
        <v>1</v>
      </c>
      <c r="F3" s="6">
        <v>98</v>
      </c>
      <c r="G3" s="6">
        <v>88</v>
      </c>
      <c r="H3" s="6">
        <v>10</v>
      </c>
      <c r="I3" s="6">
        <v>2000</v>
      </c>
      <c r="J3" s="6">
        <v>1995</v>
      </c>
      <c r="K3" s="6">
        <v>1995.5</v>
      </c>
      <c r="L3" s="6">
        <v>1996.8</v>
      </c>
    </row>
    <row r="4" spans="1:16" x14ac:dyDescent="0.2">
      <c r="A4" s="1" t="s">
        <v>11</v>
      </c>
      <c r="B4" s="5">
        <v>1</v>
      </c>
      <c r="E4" s="6">
        <v>2</v>
      </c>
      <c r="F4" s="6">
        <v>100</v>
      </c>
      <c r="G4" s="6">
        <v>90</v>
      </c>
      <c r="H4" s="6">
        <v>10</v>
      </c>
      <c r="I4" s="6">
        <v>2000</v>
      </c>
      <c r="J4" s="6">
        <v>1997.5</v>
      </c>
      <c r="K4" s="6">
        <v>2000.5</v>
      </c>
      <c r="L4" s="6">
        <v>1998.8</v>
      </c>
    </row>
    <row r="5" spans="1:16" x14ac:dyDescent="0.2">
      <c r="A5" s="1" t="s">
        <v>12</v>
      </c>
      <c r="B5" s="5">
        <v>0.7</v>
      </c>
      <c r="E5" s="6">
        <v>3</v>
      </c>
      <c r="F5" s="6">
        <v>101</v>
      </c>
      <c r="G5" s="6">
        <v>91</v>
      </c>
      <c r="H5" s="6">
        <v>10</v>
      </c>
      <c r="I5" s="6">
        <v>2000</v>
      </c>
      <c r="J5" s="6">
        <v>1997.5</v>
      </c>
      <c r="K5" s="6">
        <v>2000</v>
      </c>
      <c r="L5" s="6">
        <v>1998.3</v>
      </c>
    </row>
    <row r="6" spans="1:16" x14ac:dyDescent="0.2">
      <c r="A6" s="1" t="s">
        <v>13</v>
      </c>
      <c r="B6" s="5">
        <v>0.1</v>
      </c>
      <c r="E6" s="6">
        <v>4</v>
      </c>
      <c r="F6" s="6">
        <v>94</v>
      </c>
      <c r="G6" s="6">
        <v>84</v>
      </c>
      <c r="H6" s="6">
        <v>10</v>
      </c>
      <c r="I6" s="6">
        <v>2000</v>
      </c>
      <c r="J6" s="6">
        <v>1996.5</v>
      </c>
      <c r="K6" s="6">
        <v>1996.5</v>
      </c>
      <c r="L6" s="6">
        <v>1997.5</v>
      </c>
    </row>
    <row r="7" spans="1:16" x14ac:dyDescent="0.2">
      <c r="A7" s="1" t="s">
        <v>14</v>
      </c>
      <c r="B7" s="5">
        <v>0.1</v>
      </c>
      <c r="E7" s="6">
        <v>5</v>
      </c>
      <c r="F7" s="6">
        <v>104</v>
      </c>
      <c r="G7" s="6">
        <v>94</v>
      </c>
      <c r="H7" s="6">
        <v>10</v>
      </c>
      <c r="I7" s="6">
        <v>2000</v>
      </c>
      <c r="J7" s="6">
        <v>1997.5</v>
      </c>
      <c r="K7" s="6">
        <v>1988</v>
      </c>
      <c r="L7" s="6">
        <v>1998.2</v>
      </c>
    </row>
    <row r="8" spans="1:16" x14ac:dyDescent="0.2">
      <c r="A8" s="7" t="s">
        <v>15</v>
      </c>
      <c r="B8" s="8">
        <v>1</v>
      </c>
      <c r="E8" s="6">
        <v>6</v>
      </c>
      <c r="F8" s="6">
        <v>115</v>
      </c>
      <c r="G8" s="6">
        <v>105</v>
      </c>
      <c r="H8" s="6">
        <v>10</v>
      </c>
      <c r="I8" s="6">
        <v>2000</v>
      </c>
      <c r="J8" s="6">
        <v>1994.5</v>
      </c>
      <c r="K8" s="6">
        <v>1999.5</v>
      </c>
      <c r="L8" s="6">
        <v>1997.4</v>
      </c>
    </row>
    <row r="9" spans="1:16" x14ac:dyDescent="0.2">
      <c r="E9" s="6">
        <v>7</v>
      </c>
      <c r="F9" s="6">
        <v>99</v>
      </c>
      <c r="G9" s="6">
        <v>89</v>
      </c>
      <c r="H9" s="6">
        <v>10</v>
      </c>
      <c r="I9" s="6">
        <v>2000</v>
      </c>
      <c r="J9" s="6">
        <v>1997</v>
      </c>
      <c r="K9" s="6">
        <v>1999</v>
      </c>
      <c r="L9" s="6">
        <v>1997.9</v>
      </c>
    </row>
    <row r="10" spans="1:16" x14ac:dyDescent="0.2">
      <c r="E10" s="6">
        <v>8</v>
      </c>
      <c r="F10" s="6">
        <v>102</v>
      </c>
      <c r="G10" s="6">
        <v>92</v>
      </c>
      <c r="H10" s="6">
        <v>10</v>
      </c>
      <c r="I10" s="6">
        <v>2000</v>
      </c>
      <c r="J10" s="6">
        <v>1997.5</v>
      </c>
      <c r="K10" s="6">
        <v>1998</v>
      </c>
      <c r="L10" s="6">
        <v>1997.8</v>
      </c>
    </row>
    <row r="11" spans="1:16" x14ac:dyDescent="0.2">
      <c r="A11" s="1" t="s">
        <v>16</v>
      </c>
      <c r="B11" s="1">
        <f>B3*B4*(1-B5)</f>
        <v>90.000000000000014</v>
      </c>
      <c r="E11" s="6">
        <v>9</v>
      </c>
      <c r="F11" s="6">
        <v>88</v>
      </c>
      <c r="G11" s="6">
        <v>78</v>
      </c>
      <c r="H11" s="6">
        <v>10</v>
      </c>
      <c r="I11" s="6">
        <v>2000</v>
      </c>
      <c r="J11" s="6">
        <v>1998.5</v>
      </c>
      <c r="K11" s="6">
        <v>1999.5</v>
      </c>
      <c r="L11" s="6">
        <v>1999</v>
      </c>
    </row>
    <row r="12" spans="1:16" x14ac:dyDescent="0.2">
      <c r="A12" s="1" t="s">
        <v>17</v>
      </c>
      <c r="B12" s="1">
        <f>B11/(1-B7)</f>
        <v>100.00000000000001</v>
      </c>
      <c r="E12" s="6">
        <v>10</v>
      </c>
      <c r="F12" s="6">
        <v>108</v>
      </c>
      <c r="G12" s="6">
        <v>98</v>
      </c>
      <c r="H12" s="6">
        <v>10</v>
      </c>
      <c r="I12" s="6">
        <v>2000</v>
      </c>
      <c r="J12" s="6">
        <v>1998.5</v>
      </c>
      <c r="K12" s="6">
        <v>1998.5</v>
      </c>
      <c r="L12" s="6">
        <v>1999.5</v>
      </c>
    </row>
    <row r="13" spans="1:16" x14ac:dyDescent="0.2">
      <c r="A13" s="1" t="s">
        <v>18</v>
      </c>
      <c r="B13" s="1">
        <f>B12*B7</f>
        <v>10.000000000000002</v>
      </c>
      <c r="E13" s="6">
        <v>11</v>
      </c>
      <c r="F13" s="6">
        <v>95</v>
      </c>
      <c r="G13" s="6">
        <v>85</v>
      </c>
      <c r="H13" s="6">
        <v>10</v>
      </c>
      <c r="I13" s="6">
        <v>2000</v>
      </c>
      <c r="J13" s="6">
        <v>1996.5</v>
      </c>
      <c r="K13" s="6">
        <v>1996.5</v>
      </c>
      <c r="L13" s="6">
        <v>1997.4</v>
      </c>
      <c r="P13" s="9"/>
    </row>
    <row r="14" spans="1:16" x14ac:dyDescent="0.2">
      <c r="A14" s="1" t="s">
        <v>19</v>
      </c>
      <c r="B14" s="1">
        <f>100^(2)/($I$3/$B$8)</f>
        <v>5</v>
      </c>
      <c r="E14" s="6">
        <v>12</v>
      </c>
      <c r="F14" s="6">
        <v>87</v>
      </c>
      <c r="G14" s="6">
        <v>77</v>
      </c>
      <c r="H14" s="6">
        <v>10</v>
      </c>
      <c r="I14" s="6">
        <v>2000</v>
      </c>
      <c r="J14" s="6">
        <v>1998.5</v>
      </c>
      <c r="K14" s="6">
        <v>2001</v>
      </c>
      <c r="L14" s="6">
        <v>1999.4</v>
      </c>
      <c r="P14" s="9"/>
    </row>
    <row r="15" spans="1:16" x14ac:dyDescent="0.2">
      <c r="A15" s="1" t="s">
        <v>20</v>
      </c>
      <c r="B15" s="1">
        <f>-(100^2)*LN($I$3/AVERAGE($L$3:$L$17))</f>
        <v>-7.7263173637638358</v>
      </c>
      <c r="E15" s="6">
        <v>13</v>
      </c>
      <c r="F15" s="6">
        <v>99</v>
      </c>
      <c r="G15" s="6">
        <v>89</v>
      </c>
      <c r="H15" s="6">
        <v>10</v>
      </c>
      <c r="I15" s="6">
        <v>2000</v>
      </c>
      <c r="J15" s="6">
        <v>1998.5</v>
      </c>
      <c r="K15" s="6">
        <v>1999.5</v>
      </c>
      <c r="L15" s="6">
        <v>1999.33</v>
      </c>
      <c r="P15" s="9"/>
    </row>
    <row r="16" spans="1:16" x14ac:dyDescent="0.2">
      <c r="A16" s="1" t="s">
        <v>21</v>
      </c>
      <c r="B16" s="1">
        <f>-($I$3-AVERAGE($L$3:$L$17))/$B$8</f>
        <v>-1.5446666666664441</v>
      </c>
      <c r="E16" s="6">
        <v>14</v>
      </c>
      <c r="F16" s="6">
        <v>101</v>
      </c>
      <c r="G16" s="6">
        <v>91</v>
      </c>
      <c r="H16" s="6">
        <v>10</v>
      </c>
      <c r="I16" s="6">
        <v>2000</v>
      </c>
      <c r="J16" s="6">
        <v>1998</v>
      </c>
      <c r="K16" s="6">
        <v>2000</v>
      </c>
      <c r="L16" s="6">
        <v>1999.6</v>
      </c>
      <c r="P16" s="10"/>
    </row>
    <row r="17" spans="5:16" x14ac:dyDescent="0.2">
      <c r="E17" s="6">
        <v>15</v>
      </c>
      <c r="F17" s="6">
        <v>86</v>
      </c>
      <c r="G17" s="6">
        <v>76</v>
      </c>
      <c r="H17" s="6">
        <v>10</v>
      </c>
      <c r="I17" s="6">
        <v>2000</v>
      </c>
      <c r="J17" s="6">
        <v>1999.5</v>
      </c>
      <c r="K17" s="6">
        <v>2000.5</v>
      </c>
      <c r="L17" s="6">
        <v>1999.9</v>
      </c>
      <c r="P17" s="10"/>
    </row>
    <row r="18" spans="5:16" x14ac:dyDescent="0.2">
      <c r="P18" s="10"/>
    </row>
    <row r="19" spans="5:16" x14ac:dyDescent="0.2">
      <c r="P19" s="10"/>
    </row>
    <row r="20" spans="5:16" x14ac:dyDescent="0.2">
      <c r="E20" s="2" t="s">
        <v>22</v>
      </c>
      <c r="F20" s="1">
        <f>G20+H20</f>
        <v>100.00000000000001</v>
      </c>
      <c r="G20" s="1">
        <f>B3*B4*(1-B5)</f>
        <v>90.000000000000014</v>
      </c>
      <c r="H20" s="1">
        <f>G20 * B7/(1-B7)</f>
        <v>10.000000000000002</v>
      </c>
      <c r="P20" s="10"/>
    </row>
    <row r="21" spans="5:16" x14ac:dyDescent="0.2">
      <c r="P21" s="10"/>
    </row>
    <row r="22" spans="5:16" x14ac:dyDescent="0.2">
      <c r="P22" s="10"/>
    </row>
    <row r="23" spans="5:16" x14ac:dyDescent="0.2">
      <c r="E23" s="2" t="s">
        <v>23</v>
      </c>
      <c r="F23" s="10">
        <f>AVERAGE(F3:F17)</f>
        <v>98.466666666666669</v>
      </c>
      <c r="G23" s="10">
        <f>AVERAGE(G3:G17)</f>
        <v>88.466666666666669</v>
      </c>
      <c r="H23" s="10">
        <f>AVERAGE(H3:H17)</f>
        <v>10</v>
      </c>
      <c r="I23" s="10"/>
      <c r="J23" s="10">
        <f>AVERAGE(J3:J17)</f>
        <v>1997.4</v>
      </c>
      <c r="K23" s="10">
        <f>AVERAGE(K3:K17)</f>
        <v>1998.1666666666667</v>
      </c>
      <c r="L23" s="10">
        <f>AVERAGE(L3:L17)</f>
        <v>1998.4553333333336</v>
      </c>
    </row>
    <row r="29" spans="5:16" x14ac:dyDescent="0.2">
      <c r="E29" s="12" t="s">
        <v>25</v>
      </c>
    </row>
    <row r="30" spans="5:16" x14ac:dyDescent="0.2">
      <c r="E30" s="2" t="s">
        <v>1</v>
      </c>
    </row>
    <row r="31" spans="5:16" x14ac:dyDescent="0.2">
      <c r="I31" s="1" t="s">
        <v>6</v>
      </c>
      <c r="J31" s="1" t="s">
        <v>7</v>
      </c>
      <c r="K31" s="1" t="s">
        <v>8</v>
      </c>
      <c r="L31" s="1" t="s">
        <v>9</v>
      </c>
      <c r="M31" s="1" t="s">
        <v>24</v>
      </c>
    </row>
    <row r="32" spans="5:16" x14ac:dyDescent="0.2">
      <c r="E32" s="1">
        <v>1</v>
      </c>
      <c r="I32" s="1">
        <v>2000</v>
      </c>
    </row>
    <row r="33" spans="5:9" x14ac:dyDescent="0.2">
      <c r="E33" s="1">
        <v>2</v>
      </c>
      <c r="I33" s="1">
        <v>2000</v>
      </c>
    </row>
    <row r="34" spans="5:9" x14ac:dyDescent="0.2">
      <c r="E34" s="1">
        <v>3</v>
      </c>
      <c r="I34" s="1">
        <v>2000</v>
      </c>
    </row>
    <row r="35" spans="5:9" x14ac:dyDescent="0.2">
      <c r="E35" s="1">
        <v>4</v>
      </c>
      <c r="I35" s="1">
        <v>2000</v>
      </c>
    </row>
    <row r="36" spans="5:9" x14ac:dyDescent="0.2">
      <c r="E36" s="1">
        <v>5</v>
      </c>
      <c r="I36" s="1">
        <v>2000</v>
      </c>
    </row>
    <row r="37" spans="5:9" x14ac:dyDescent="0.2">
      <c r="E37" s="1">
        <v>6</v>
      </c>
      <c r="I37" s="1">
        <v>2000</v>
      </c>
    </row>
    <row r="38" spans="5:9" x14ac:dyDescent="0.2">
      <c r="E38" s="1">
        <v>7</v>
      </c>
      <c r="I38" s="1">
        <v>2000</v>
      </c>
    </row>
    <row r="39" spans="5:9" x14ac:dyDescent="0.2">
      <c r="E39" s="1">
        <v>8</v>
      </c>
      <c r="I39" s="1">
        <v>2000</v>
      </c>
    </row>
    <row r="40" spans="5:9" x14ac:dyDescent="0.2">
      <c r="E40" s="1">
        <v>9</v>
      </c>
      <c r="I40" s="1">
        <v>2000</v>
      </c>
    </row>
    <row r="41" spans="5:9" x14ac:dyDescent="0.2">
      <c r="E41" s="1">
        <v>10</v>
      </c>
      <c r="I41" s="1">
        <v>2000</v>
      </c>
    </row>
    <row r="42" spans="5:9" x14ac:dyDescent="0.2">
      <c r="E42" s="1">
        <v>11</v>
      </c>
      <c r="I42" s="1">
        <v>2000</v>
      </c>
    </row>
    <row r="43" spans="5:9" x14ac:dyDescent="0.2">
      <c r="E43" s="1">
        <v>12</v>
      </c>
      <c r="I43" s="1">
        <v>2000</v>
      </c>
    </row>
    <row r="44" spans="5:9" x14ac:dyDescent="0.2">
      <c r="E44" s="1">
        <v>13</v>
      </c>
      <c r="I44" s="1">
        <v>2000</v>
      </c>
    </row>
    <row r="45" spans="5:9" x14ac:dyDescent="0.2">
      <c r="E45" s="1">
        <v>14</v>
      </c>
      <c r="I45" s="1">
        <v>2000</v>
      </c>
    </row>
    <row r="46" spans="5:9" x14ac:dyDescent="0.2">
      <c r="E46" s="1">
        <v>15</v>
      </c>
      <c r="I46" s="1">
        <v>2000</v>
      </c>
    </row>
    <row r="49" spans="5:13" x14ac:dyDescent="0.2">
      <c r="E49" s="2" t="s">
        <v>22</v>
      </c>
      <c r="F49" s="1">
        <v>100</v>
      </c>
      <c r="G49" s="1">
        <v>90</v>
      </c>
      <c r="H49" s="1">
        <v>10</v>
      </c>
    </row>
    <row r="52" spans="5:13" x14ac:dyDescent="0.2">
      <c r="E52" s="2" t="s">
        <v>23</v>
      </c>
      <c r="F52" s="10"/>
      <c r="G52" s="10"/>
      <c r="H52" s="10"/>
      <c r="I52" s="10"/>
      <c r="J52" s="10" t="e">
        <f>AVERAGE(J32:J46)</f>
        <v>#DIV/0!</v>
      </c>
      <c r="K52" s="10" t="e">
        <f>AVERAGE(K32:K46)</f>
        <v>#DIV/0!</v>
      </c>
      <c r="L52" s="10" t="e">
        <f>AVERAGE(L32:L46)</f>
        <v>#DIV/0!</v>
      </c>
      <c r="M52" s="10" t="e">
        <f>AVERAGE(M32:M46)</f>
        <v>#DIV/0!</v>
      </c>
    </row>
  </sheetData>
  <pageMargins left="0.7" right="0.7" top="0.75" bottom="0.75" header="0.51180555555555496" footer="0.51180555555555496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2"/>
  <sheetViews>
    <sheetView tabSelected="1" topLeftCell="C10" zoomScale="120" zoomScaleNormal="120" workbookViewId="0">
      <selection activeCell="G23" sqref="G23"/>
    </sheetView>
  </sheetViews>
  <sheetFormatPr baseColWidth="10" defaultColWidth="10.83203125" defaultRowHeight="16" x14ac:dyDescent="0.2"/>
  <cols>
    <col min="1" max="1" width="40.5" style="1" customWidth="1"/>
    <col min="2" max="5" width="10.83203125" style="1"/>
    <col min="6" max="6" width="11.5" style="1" customWidth="1"/>
    <col min="7" max="7" width="16.33203125" style="1" customWidth="1"/>
    <col min="8" max="8" width="14.6640625" style="1" customWidth="1"/>
    <col min="9" max="9" width="13.33203125" style="1" customWidth="1"/>
    <col min="10" max="10" width="14.33203125" style="1" customWidth="1"/>
    <col min="11" max="11" width="12.6640625" style="1" customWidth="1"/>
    <col min="12" max="12" width="13.33203125" style="1" customWidth="1"/>
    <col min="13" max="1024" width="10.83203125" style="1"/>
  </cols>
  <sheetData>
    <row r="1" spans="1:16" x14ac:dyDescent="0.2">
      <c r="A1" s="2" t="s">
        <v>0</v>
      </c>
      <c r="E1" s="2" t="s">
        <v>1</v>
      </c>
    </row>
    <row r="2" spans="1:16" x14ac:dyDescent="0.2">
      <c r="A2" s="3" t="s">
        <v>2</v>
      </c>
      <c r="B2" s="4">
        <v>5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24</v>
      </c>
    </row>
    <row r="3" spans="1:16" x14ac:dyDescent="0.2">
      <c r="A3" s="1" t="s">
        <v>10</v>
      </c>
      <c r="B3" s="5">
        <f>B2*60</f>
        <v>300</v>
      </c>
      <c r="E3" s="6">
        <v>1</v>
      </c>
      <c r="F3" s="6">
        <v>104</v>
      </c>
      <c r="G3" s="6">
        <v>82</v>
      </c>
      <c r="H3" s="6">
        <v>22</v>
      </c>
      <c r="I3" s="6">
        <v>2000</v>
      </c>
      <c r="J3" s="6">
        <v>1992.5</v>
      </c>
      <c r="K3" s="6">
        <v>1992.5</v>
      </c>
      <c r="L3" s="6">
        <v>1995.7</v>
      </c>
    </row>
    <row r="4" spans="1:16" x14ac:dyDescent="0.2">
      <c r="A4" s="1" t="s">
        <v>11</v>
      </c>
      <c r="B4" s="5">
        <v>1</v>
      </c>
      <c r="E4" s="6">
        <v>2</v>
      </c>
      <c r="F4" s="6">
        <v>112</v>
      </c>
      <c r="G4" s="6">
        <v>90</v>
      </c>
      <c r="H4" s="6">
        <v>22</v>
      </c>
      <c r="I4" s="6">
        <v>2000</v>
      </c>
      <c r="J4" s="6">
        <v>1999.5</v>
      </c>
      <c r="K4" s="6">
        <v>2000</v>
      </c>
      <c r="L4" s="6">
        <v>1999.99</v>
      </c>
    </row>
    <row r="5" spans="1:16" x14ac:dyDescent="0.2">
      <c r="A5" s="1" t="s">
        <v>12</v>
      </c>
      <c r="B5" s="5">
        <v>0.7</v>
      </c>
      <c r="E5" s="6">
        <v>3</v>
      </c>
      <c r="F5" s="6">
        <v>108</v>
      </c>
      <c r="G5" s="6">
        <v>86</v>
      </c>
      <c r="H5" s="6">
        <v>22</v>
      </c>
      <c r="I5" s="6">
        <v>2000</v>
      </c>
      <c r="J5" s="6">
        <v>1995.5</v>
      </c>
      <c r="K5" s="6">
        <v>1995.5</v>
      </c>
      <c r="L5" s="6">
        <v>1997.2</v>
      </c>
    </row>
    <row r="6" spans="1:16" x14ac:dyDescent="0.2">
      <c r="A6" s="1" t="s">
        <v>13</v>
      </c>
      <c r="B6" s="5">
        <v>0.1</v>
      </c>
      <c r="E6" s="6">
        <v>4</v>
      </c>
      <c r="F6" s="6">
        <v>93</v>
      </c>
      <c r="G6" s="6">
        <v>71</v>
      </c>
      <c r="H6" s="6">
        <v>22</v>
      </c>
      <c r="I6" s="6">
        <v>2000</v>
      </c>
      <c r="J6" s="6">
        <v>1998.5</v>
      </c>
      <c r="K6" s="6">
        <v>1999</v>
      </c>
      <c r="L6" s="6">
        <v>1998.72</v>
      </c>
    </row>
    <row r="7" spans="1:16" x14ac:dyDescent="0.2">
      <c r="A7" s="1" t="s">
        <v>14</v>
      </c>
      <c r="B7" s="5">
        <v>0.2</v>
      </c>
      <c r="E7" s="6">
        <v>5</v>
      </c>
      <c r="F7" s="6">
        <v>111</v>
      </c>
      <c r="G7" s="6">
        <v>89</v>
      </c>
      <c r="H7" s="6">
        <v>22</v>
      </c>
      <c r="I7" s="6">
        <v>2000</v>
      </c>
      <c r="J7" s="6">
        <v>1994.5</v>
      </c>
      <c r="K7" s="6">
        <v>1996.5</v>
      </c>
      <c r="L7" s="6">
        <v>1996.04</v>
      </c>
    </row>
    <row r="8" spans="1:16" x14ac:dyDescent="0.2">
      <c r="A8" s="7" t="s">
        <v>15</v>
      </c>
      <c r="B8" s="8">
        <v>1</v>
      </c>
      <c r="E8" s="6">
        <v>6</v>
      </c>
      <c r="F8" s="6">
        <v>115</v>
      </c>
      <c r="G8" s="6">
        <v>93</v>
      </c>
      <c r="H8" s="6">
        <v>22</v>
      </c>
      <c r="I8" s="6">
        <v>2000</v>
      </c>
      <c r="J8" s="6">
        <v>1995.5</v>
      </c>
      <c r="K8" s="6">
        <v>1996</v>
      </c>
      <c r="L8" s="6">
        <v>1996.81</v>
      </c>
    </row>
    <row r="9" spans="1:16" x14ac:dyDescent="0.2">
      <c r="E9" s="6">
        <v>7</v>
      </c>
      <c r="F9" s="6">
        <v>122</v>
      </c>
      <c r="G9" s="6">
        <v>100</v>
      </c>
      <c r="H9" s="6">
        <v>22</v>
      </c>
      <c r="I9" s="6">
        <v>2000</v>
      </c>
      <c r="J9" s="6">
        <v>1994.5</v>
      </c>
      <c r="K9" s="6">
        <v>1994.5</v>
      </c>
      <c r="L9" s="6">
        <v>1995.72</v>
      </c>
    </row>
    <row r="10" spans="1:16" x14ac:dyDescent="0.2">
      <c r="E10" s="6">
        <v>8</v>
      </c>
      <c r="F10" s="6">
        <v>98</v>
      </c>
      <c r="G10" s="6">
        <v>76</v>
      </c>
      <c r="H10" s="6">
        <v>22</v>
      </c>
      <c r="I10" s="6">
        <v>2000</v>
      </c>
      <c r="J10" s="6">
        <v>1995.5</v>
      </c>
      <c r="K10" s="6">
        <v>1995.5</v>
      </c>
      <c r="L10" s="6">
        <v>1996.36</v>
      </c>
    </row>
    <row r="11" spans="1:16" x14ac:dyDescent="0.2">
      <c r="A11" s="1" t="s">
        <v>16</v>
      </c>
      <c r="B11" s="1">
        <f>B3*B4*(1-B5)</f>
        <v>90.000000000000014</v>
      </c>
      <c r="E11" s="6">
        <v>9</v>
      </c>
      <c r="F11" s="6">
        <v>120</v>
      </c>
      <c r="G11" s="6">
        <v>98</v>
      </c>
      <c r="H11" s="6">
        <v>22</v>
      </c>
      <c r="I11" s="6">
        <v>2000</v>
      </c>
      <c r="J11" s="6">
        <v>1996.5</v>
      </c>
      <c r="K11" s="6">
        <v>1998</v>
      </c>
      <c r="L11" s="6">
        <v>1997.54</v>
      </c>
    </row>
    <row r="12" spans="1:16" x14ac:dyDescent="0.2">
      <c r="A12" s="1" t="s">
        <v>17</v>
      </c>
      <c r="B12" s="1">
        <f>B11/(1-B7)</f>
        <v>112.50000000000001</v>
      </c>
      <c r="E12" s="6">
        <v>10</v>
      </c>
      <c r="F12" s="6">
        <v>106</v>
      </c>
      <c r="G12" s="6">
        <v>84</v>
      </c>
      <c r="H12" s="6">
        <v>22</v>
      </c>
      <c r="I12" s="6">
        <v>2000</v>
      </c>
      <c r="J12" s="6">
        <v>1997.5</v>
      </c>
      <c r="K12" s="6">
        <v>1998</v>
      </c>
      <c r="L12" s="6">
        <v>1998.68</v>
      </c>
    </row>
    <row r="13" spans="1:16" x14ac:dyDescent="0.2">
      <c r="A13" s="1" t="s">
        <v>18</v>
      </c>
      <c r="B13" s="1">
        <f>B12*B7</f>
        <v>22.500000000000004</v>
      </c>
      <c r="E13" s="6">
        <v>11</v>
      </c>
      <c r="F13" s="6">
        <v>106</v>
      </c>
      <c r="G13" s="6">
        <v>84</v>
      </c>
      <c r="H13" s="6">
        <v>22</v>
      </c>
      <c r="I13" s="6">
        <v>2000</v>
      </c>
      <c r="J13" s="6">
        <v>1989.5</v>
      </c>
      <c r="K13" s="6">
        <v>1989.5</v>
      </c>
      <c r="L13" s="6">
        <v>1993.36</v>
      </c>
      <c r="P13" s="9"/>
    </row>
    <row r="14" spans="1:16" x14ac:dyDescent="0.2">
      <c r="A14" s="1" t="s">
        <v>19</v>
      </c>
      <c r="B14" s="1">
        <f>100^(2)/(I3/B8)</f>
        <v>5</v>
      </c>
      <c r="E14" s="6">
        <v>12</v>
      </c>
      <c r="F14" s="6">
        <v>89</v>
      </c>
      <c r="G14" s="6">
        <v>67</v>
      </c>
      <c r="H14" s="6">
        <v>22</v>
      </c>
      <c r="I14" s="6">
        <v>2000</v>
      </c>
      <c r="J14" s="6">
        <v>1992.5</v>
      </c>
      <c r="K14" s="6">
        <v>1992.5</v>
      </c>
      <c r="L14" s="6">
        <v>1994.99</v>
      </c>
      <c r="P14" s="9"/>
    </row>
    <row r="15" spans="1:16" x14ac:dyDescent="0.2">
      <c r="A15" s="1" t="s">
        <v>20</v>
      </c>
      <c r="B15" s="1">
        <f>-(100^2)*LN($I$3/AVERAGE($L$3:$L$17))</f>
        <v>-15.769093349140455</v>
      </c>
      <c r="E15" s="6">
        <v>13</v>
      </c>
      <c r="F15" s="6">
        <v>117</v>
      </c>
      <c r="G15" s="6">
        <v>95</v>
      </c>
      <c r="H15" s="6">
        <v>22</v>
      </c>
      <c r="I15" s="6">
        <v>2000</v>
      </c>
      <c r="J15" s="6">
        <v>1994</v>
      </c>
      <c r="K15" s="6">
        <v>1996.5</v>
      </c>
      <c r="L15" s="6">
        <v>1996.04</v>
      </c>
      <c r="P15" s="9"/>
    </row>
    <row r="16" spans="1:16" x14ac:dyDescent="0.2">
      <c r="A16" s="1" t="s">
        <v>21</v>
      </c>
      <c r="B16" s="1">
        <f>-($I$3-AVERAGE($L$3:$L$17))/$B$8</f>
        <v>-3.1513333333327864</v>
      </c>
      <c r="E16" s="6">
        <v>14</v>
      </c>
      <c r="F16" s="6">
        <v>116</v>
      </c>
      <c r="G16" s="6">
        <v>94</v>
      </c>
      <c r="H16" s="6">
        <v>22</v>
      </c>
      <c r="I16" s="6">
        <v>2000</v>
      </c>
      <c r="J16" s="6">
        <v>1994.5</v>
      </c>
      <c r="K16" s="6">
        <v>1994.5</v>
      </c>
      <c r="L16" s="6">
        <v>1996.45</v>
      </c>
      <c r="P16" s="10"/>
    </row>
    <row r="17" spans="5:16" x14ac:dyDescent="0.2">
      <c r="E17" s="6">
        <v>15</v>
      </c>
      <c r="F17" s="6">
        <v>107</v>
      </c>
      <c r="G17" s="6">
        <v>85</v>
      </c>
      <c r="H17" s="6">
        <v>22</v>
      </c>
      <c r="I17" s="6">
        <v>2000</v>
      </c>
      <c r="J17" s="6">
        <v>1997.5</v>
      </c>
      <c r="K17" s="6">
        <v>1998.5</v>
      </c>
      <c r="L17" s="6">
        <v>1999.13</v>
      </c>
      <c r="P17" s="10"/>
    </row>
    <row r="18" spans="5:16" x14ac:dyDescent="0.2">
      <c r="P18" s="10"/>
    </row>
    <row r="19" spans="5:16" x14ac:dyDescent="0.2">
      <c r="P19" s="10"/>
    </row>
    <row r="20" spans="5:16" x14ac:dyDescent="0.2">
      <c r="E20" s="2" t="s">
        <v>22</v>
      </c>
      <c r="F20" s="1">
        <f>G20+H20</f>
        <v>112.00000000000001</v>
      </c>
      <c r="G20" s="1">
        <f>B3*B4*(1-B5)</f>
        <v>90.000000000000014</v>
      </c>
      <c r="H20" s="1">
        <v>22</v>
      </c>
      <c r="P20" s="10"/>
    </row>
    <row r="21" spans="5:16" x14ac:dyDescent="0.2">
      <c r="P21" s="10"/>
    </row>
    <row r="22" spans="5:16" x14ac:dyDescent="0.2">
      <c r="P22" s="10"/>
    </row>
    <row r="23" spans="5:16" x14ac:dyDescent="0.2">
      <c r="E23" s="2" t="s">
        <v>23</v>
      </c>
      <c r="F23" s="10">
        <f>AVERAGE(F3:F17)</f>
        <v>108.26666666666667</v>
      </c>
      <c r="G23" s="10">
        <f>AVERAGE(G3:G17)</f>
        <v>86.266666666666666</v>
      </c>
      <c r="H23" s="10">
        <f>AVERAGE(H3:H17)</f>
        <v>22</v>
      </c>
      <c r="I23" s="10"/>
      <c r="J23" s="10">
        <f>AVERAGE(J3:J17)</f>
        <v>1995.2</v>
      </c>
      <c r="K23" s="10">
        <f>AVERAGE(K3:K17)</f>
        <v>1995.8</v>
      </c>
      <c r="L23" s="10">
        <f>AVERAGE(L3:L17)</f>
        <v>1996.8486666666672</v>
      </c>
    </row>
    <row r="29" spans="5:16" x14ac:dyDescent="0.2">
      <c r="E29" s="13" t="s">
        <v>25</v>
      </c>
    </row>
    <row r="30" spans="5:16" x14ac:dyDescent="0.2">
      <c r="E30" s="2" t="s">
        <v>1</v>
      </c>
    </row>
    <row r="31" spans="5:16" x14ac:dyDescent="0.2">
      <c r="I31" s="1" t="s">
        <v>6</v>
      </c>
      <c r="J31" s="1" t="s">
        <v>7</v>
      </c>
      <c r="K31" s="1" t="s">
        <v>8</v>
      </c>
      <c r="L31" s="1" t="s">
        <v>9</v>
      </c>
      <c r="M31" s="1" t="s">
        <v>24</v>
      </c>
    </row>
    <row r="32" spans="5:16" x14ac:dyDescent="0.2">
      <c r="E32" s="1">
        <v>1</v>
      </c>
      <c r="I32" s="11">
        <v>2000</v>
      </c>
      <c r="J32" s="11">
        <v>1995.5</v>
      </c>
      <c r="K32" s="11">
        <v>1996.5</v>
      </c>
      <c r="L32" s="11">
        <v>1997.86</v>
      </c>
      <c r="M32" s="11">
        <v>1.5529999999999999</v>
      </c>
    </row>
    <row r="33" spans="1:13" x14ac:dyDescent="0.2">
      <c r="E33" s="1">
        <v>2</v>
      </c>
      <c r="I33" s="11">
        <v>2000</v>
      </c>
      <c r="J33" s="11">
        <v>1994.5</v>
      </c>
      <c r="K33" s="11">
        <v>1994.5</v>
      </c>
      <c r="L33" s="11">
        <v>1996.09</v>
      </c>
      <c r="M33" s="11">
        <v>1.4259999999999999</v>
      </c>
    </row>
    <row r="34" spans="1:13" x14ac:dyDescent="0.2">
      <c r="A34" s="1" t="s">
        <v>16</v>
      </c>
      <c r="B34" s="1">
        <v>90</v>
      </c>
      <c r="E34" s="1">
        <v>3</v>
      </c>
      <c r="I34" s="11">
        <v>2000</v>
      </c>
      <c r="J34" s="11">
        <v>1996</v>
      </c>
      <c r="K34" s="11">
        <v>1998</v>
      </c>
      <c r="L34" s="11">
        <v>1998.36</v>
      </c>
      <c r="M34" s="11">
        <v>1.6040000000000001</v>
      </c>
    </row>
    <row r="35" spans="1:13" x14ac:dyDescent="0.2">
      <c r="A35" s="1" t="s">
        <v>17</v>
      </c>
      <c r="B35" s="1">
        <f>B34+B36</f>
        <v>112</v>
      </c>
      <c r="E35" s="1">
        <v>4</v>
      </c>
      <c r="I35" s="11">
        <v>2000</v>
      </c>
      <c r="J35" s="11">
        <v>1997.5</v>
      </c>
      <c r="K35" s="11">
        <v>1998.5</v>
      </c>
      <c r="L35" s="11">
        <v>1998.9</v>
      </c>
      <c r="M35" s="11">
        <v>0.79800000000000004</v>
      </c>
    </row>
    <row r="36" spans="1:13" x14ac:dyDescent="0.2">
      <c r="A36" s="1" t="s">
        <v>18</v>
      </c>
      <c r="B36" s="1">
        <v>22</v>
      </c>
      <c r="E36" s="1">
        <v>5</v>
      </c>
      <c r="I36" s="11">
        <v>2000</v>
      </c>
      <c r="J36" s="11">
        <v>1993.5</v>
      </c>
      <c r="K36" s="11">
        <v>1995.5</v>
      </c>
      <c r="L36" s="11">
        <v>1996.59</v>
      </c>
      <c r="M36" s="11">
        <v>2.1440000000000001</v>
      </c>
    </row>
    <row r="37" spans="1:13" x14ac:dyDescent="0.2">
      <c r="A37" s="1" t="s">
        <v>19</v>
      </c>
      <c r="B37" s="1">
        <f>(1/I32)*100^2</f>
        <v>5</v>
      </c>
      <c r="E37" s="1">
        <v>6</v>
      </c>
      <c r="I37" s="11">
        <v>2000</v>
      </c>
      <c r="J37" s="11">
        <v>1997.5</v>
      </c>
      <c r="K37" s="11">
        <v>1998.5</v>
      </c>
      <c r="L37" s="11">
        <v>1998.95</v>
      </c>
      <c r="M37" s="11">
        <v>0.497</v>
      </c>
    </row>
    <row r="38" spans="1:13" x14ac:dyDescent="0.2">
      <c r="A38" s="1" t="s">
        <v>20</v>
      </c>
      <c r="B38" s="1">
        <f>-(100^2)*LN($I$32/AVERAGE($L$32:$L$46))</f>
        <v>-11.673477520065729</v>
      </c>
      <c r="E38" s="1">
        <v>7</v>
      </c>
      <c r="I38" s="11">
        <v>2000</v>
      </c>
      <c r="J38" s="11">
        <v>1996.5</v>
      </c>
      <c r="K38" s="11">
        <v>1997</v>
      </c>
      <c r="L38" s="11">
        <v>1998.04</v>
      </c>
      <c r="M38" s="11">
        <v>0.86099999999999999</v>
      </c>
    </row>
    <row r="39" spans="1:13" x14ac:dyDescent="0.2">
      <c r="A39" s="1" t="s">
        <v>21</v>
      </c>
      <c r="B39" s="1">
        <f>-($I$33-AVERAGE($L$32:$L$46))/$B$8</f>
        <v>-2.3333333333330302</v>
      </c>
      <c r="E39" s="1">
        <v>8</v>
      </c>
      <c r="I39" s="11">
        <v>2000</v>
      </c>
      <c r="J39" s="11">
        <v>1993.5</v>
      </c>
      <c r="K39" s="11">
        <v>1993.5</v>
      </c>
      <c r="L39" s="11">
        <v>1996</v>
      </c>
      <c r="M39" s="11">
        <v>1.8109999999999999</v>
      </c>
    </row>
    <row r="40" spans="1:13" x14ac:dyDescent="0.2">
      <c r="E40" s="1">
        <v>9</v>
      </c>
      <c r="I40" s="11">
        <v>2000</v>
      </c>
      <c r="J40" s="11">
        <v>1992.5</v>
      </c>
      <c r="K40" s="11">
        <v>1994.5</v>
      </c>
      <c r="L40" s="11">
        <v>1996.04</v>
      </c>
      <c r="M40" s="11">
        <v>2.16</v>
      </c>
    </row>
    <row r="41" spans="1:13" x14ac:dyDescent="0.2">
      <c r="E41" s="1">
        <v>10</v>
      </c>
      <c r="I41" s="11">
        <v>2000</v>
      </c>
      <c r="J41" s="11">
        <v>1997.5</v>
      </c>
      <c r="K41" s="11">
        <v>1997.5</v>
      </c>
      <c r="L41" s="11">
        <v>1998.86</v>
      </c>
      <c r="M41" s="11">
        <v>0.82199999999999995</v>
      </c>
    </row>
    <row r="42" spans="1:13" x14ac:dyDescent="0.2">
      <c r="E42" s="1">
        <v>11</v>
      </c>
      <c r="I42" s="11">
        <v>2000</v>
      </c>
      <c r="J42" s="11">
        <v>1995.5</v>
      </c>
      <c r="K42" s="11">
        <v>1995.5</v>
      </c>
      <c r="L42" s="11">
        <v>1997.14</v>
      </c>
      <c r="M42" s="11">
        <v>1.5249999999999999</v>
      </c>
    </row>
    <row r="43" spans="1:13" x14ac:dyDescent="0.2">
      <c r="E43" s="1">
        <v>12</v>
      </c>
      <c r="I43" s="11">
        <v>2000</v>
      </c>
      <c r="J43" s="11">
        <v>1994.5</v>
      </c>
      <c r="K43" s="11">
        <v>1994.5</v>
      </c>
      <c r="L43" s="11">
        <v>1997.59</v>
      </c>
      <c r="M43" s="11">
        <v>1.7969999999999999</v>
      </c>
    </row>
    <row r="44" spans="1:13" x14ac:dyDescent="0.2">
      <c r="E44" s="1">
        <v>13</v>
      </c>
      <c r="I44" s="11">
        <v>2000</v>
      </c>
      <c r="J44" s="11">
        <v>1998</v>
      </c>
      <c r="K44" s="11">
        <v>2000.5</v>
      </c>
      <c r="L44" s="11">
        <v>1999.18</v>
      </c>
      <c r="M44" s="11">
        <v>0.73799999999999999</v>
      </c>
    </row>
    <row r="45" spans="1:13" x14ac:dyDescent="0.2">
      <c r="E45" s="1">
        <v>14</v>
      </c>
      <c r="I45" s="11">
        <v>2000</v>
      </c>
      <c r="J45" s="11">
        <v>1995.5</v>
      </c>
      <c r="K45" s="11">
        <v>1999.5</v>
      </c>
      <c r="L45" s="11">
        <v>1997.36</v>
      </c>
      <c r="M45" s="11">
        <v>1.0760000000000001</v>
      </c>
    </row>
    <row r="46" spans="1:13" x14ac:dyDescent="0.2">
      <c r="E46" s="1">
        <v>15</v>
      </c>
      <c r="I46" s="11">
        <v>2000</v>
      </c>
      <c r="J46" s="11">
        <v>1995.5</v>
      </c>
      <c r="K46" s="11">
        <v>1997.5</v>
      </c>
      <c r="L46" s="11">
        <v>1998.04</v>
      </c>
      <c r="M46" s="11">
        <v>1.18</v>
      </c>
    </row>
    <row r="49" spans="5:13" x14ac:dyDescent="0.2">
      <c r="E49" s="2" t="s">
        <v>22</v>
      </c>
    </row>
    <row r="52" spans="5:13" x14ac:dyDescent="0.2">
      <c r="E52" s="2" t="s">
        <v>23</v>
      </c>
      <c r="F52" s="10"/>
      <c r="G52" s="10"/>
      <c r="H52" s="10"/>
      <c r="I52" s="10"/>
      <c r="J52" s="10">
        <f>AVERAGE(J32:J46)</f>
        <v>1995.5666666666666</v>
      </c>
      <c r="K52" s="10">
        <f>AVERAGE(K32:K46)</f>
        <v>1996.7666666666667</v>
      </c>
      <c r="L52" s="10">
        <f>AVERAGE(L32:L46)</f>
        <v>1997.666666666667</v>
      </c>
      <c r="M52" s="10">
        <f>AVERAGE(M32:M46)</f>
        <v>1.3328</v>
      </c>
    </row>
  </sheetData>
  <pageMargins left="0.7" right="0.7" top="0.75" bottom="0.75" header="0.51180555555555496" footer="0.51180555555555496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2"/>
  <sheetViews>
    <sheetView topLeftCell="D17" zoomScaleNormal="100" workbookViewId="0">
      <selection activeCell="J41" sqref="J41"/>
    </sheetView>
  </sheetViews>
  <sheetFormatPr baseColWidth="10" defaultColWidth="10.83203125" defaultRowHeight="16" x14ac:dyDescent="0.2"/>
  <cols>
    <col min="1" max="1" width="40.5" style="1" customWidth="1"/>
    <col min="2" max="5" width="10.83203125" style="1"/>
    <col min="6" max="6" width="11.5" style="1" customWidth="1"/>
    <col min="7" max="7" width="16.33203125" style="1" customWidth="1"/>
    <col min="8" max="8" width="14.6640625" style="1" customWidth="1"/>
    <col min="9" max="9" width="13.33203125" style="1" customWidth="1"/>
    <col min="10" max="10" width="14.33203125" style="1" customWidth="1"/>
    <col min="11" max="11" width="12.6640625" style="1" customWidth="1"/>
    <col min="12" max="12" width="13.33203125" style="1" customWidth="1"/>
    <col min="13" max="1024" width="10.83203125" style="1"/>
  </cols>
  <sheetData>
    <row r="1" spans="1:16" x14ac:dyDescent="0.2">
      <c r="A1" s="2" t="s">
        <v>0</v>
      </c>
      <c r="E1" s="2" t="s">
        <v>1</v>
      </c>
    </row>
    <row r="2" spans="1:16" x14ac:dyDescent="0.2">
      <c r="A2" s="3" t="s">
        <v>2</v>
      </c>
      <c r="B2" s="4">
        <v>5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6" x14ac:dyDescent="0.2">
      <c r="A3" s="1" t="s">
        <v>10</v>
      </c>
      <c r="B3" s="5">
        <f>B2*60</f>
        <v>300</v>
      </c>
      <c r="E3" s="6">
        <v>1</v>
      </c>
      <c r="F3" s="6">
        <v>159</v>
      </c>
      <c r="G3" s="6">
        <v>99</v>
      </c>
      <c r="H3" s="6">
        <v>60</v>
      </c>
      <c r="I3" s="6">
        <v>2000</v>
      </c>
      <c r="J3" s="6">
        <v>1983.5</v>
      </c>
      <c r="K3" s="6">
        <v>1987.5</v>
      </c>
      <c r="L3" s="6">
        <v>1991.36</v>
      </c>
    </row>
    <row r="4" spans="1:16" x14ac:dyDescent="0.2">
      <c r="A4" s="1" t="s">
        <v>11</v>
      </c>
      <c r="B4" s="5">
        <v>1</v>
      </c>
      <c r="E4" s="6">
        <v>2</v>
      </c>
      <c r="F4" s="6">
        <v>161</v>
      </c>
      <c r="G4" s="6">
        <v>101</v>
      </c>
      <c r="H4" s="6">
        <v>60</v>
      </c>
      <c r="I4" s="6">
        <v>2000</v>
      </c>
      <c r="J4" s="6">
        <v>1978.5</v>
      </c>
      <c r="K4" s="6">
        <v>1980</v>
      </c>
      <c r="L4" s="6">
        <v>1991.01</v>
      </c>
    </row>
    <row r="5" spans="1:16" x14ac:dyDescent="0.2">
      <c r="A5" s="1" t="s">
        <v>12</v>
      </c>
      <c r="B5" s="5">
        <v>0.7</v>
      </c>
      <c r="E5" s="6">
        <v>3</v>
      </c>
      <c r="F5" s="6">
        <v>140</v>
      </c>
      <c r="G5" s="6">
        <v>80</v>
      </c>
      <c r="H5" s="6">
        <v>60</v>
      </c>
      <c r="I5" s="6">
        <v>2000</v>
      </c>
      <c r="J5" s="6">
        <v>1983.5</v>
      </c>
      <c r="K5" s="6">
        <v>1984.5</v>
      </c>
      <c r="L5" s="6">
        <v>1987.79</v>
      </c>
    </row>
    <row r="6" spans="1:16" x14ac:dyDescent="0.2">
      <c r="A6" s="1" t="s">
        <v>13</v>
      </c>
      <c r="B6" s="5">
        <v>0.1</v>
      </c>
      <c r="E6" s="6">
        <v>4</v>
      </c>
      <c r="F6" s="6">
        <v>149</v>
      </c>
      <c r="G6" s="6">
        <v>89</v>
      </c>
      <c r="H6" s="6">
        <v>60</v>
      </c>
      <c r="I6" s="6">
        <v>2000</v>
      </c>
      <c r="J6" s="6">
        <v>1987</v>
      </c>
      <c r="K6" s="6">
        <v>1999.5</v>
      </c>
      <c r="L6" s="6">
        <v>1993.91</v>
      </c>
    </row>
    <row r="7" spans="1:16" x14ac:dyDescent="0.2">
      <c r="A7" s="1" t="s">
        <v>14</v>
      </c>
      <c r="B7" s="5">
        <v>0.4</v>
      </c>
      <c r="E7" s="6">
        <v>5</v>
      </c>
      <c r="F7" s="6">
        <v>159</v>
      </c>
      <c r="G7" s="6">
        <v>99</v>
      </c>
      <c r="H7" s="6">
        <v>60</v>
      </c>
      <c r="I7" s="6">
        <v>2000</v>
      </c>
      <c r="J7" s="6">
        <v>1990</v>
      </c>
      <c r="K7" s="6">
        <v>1990</v>
      </c>
      <c r="L7" s="6">
        <v>1996.85</v>
      </c>
    </row>
    <row r="8" spans="1:16" x14ac:dyDescent="0.2">
      <c r="A8" s="7" t="s">
        <v>15</v>
      </c>
      <c r="B8" s="8">
        <v>1</v>
      </c>
      <c r="E8" s="6">
        <v>6</v>
      </c>
      <c r="F8" s="6">
        <v>149</v>
      </c>
      <c r="G8" s="6">
        <v>89</v>
      </c>
      <c r="H8" s="6">
        <v>60</v>
      </c>
      <c r="I8" s="6">
        <v>2000</v>
      </c>
      <c r="J8" s="6">
        <v>1982</v>
      </c>
      <c r="K8" s="6">
        <v>1982.5</v>
      </c>
      <c r="L8" s="6">
        <v>1990.89</v>
      </c>
    </row>
    <row r="9" spans="1:16" x14ac:dyDescent="0.2">
      <c r="E9" s="6">
        <v>7</v>
      </c>
      <c r="F9" s="6">
        <v>139</v>
      </c>
      <c r="G9" s="6">
        <v>79</v>
      </c>
      <c r="H9" s="6">
        <v>60</v>
      </c>
      <c r="I9" s="6">
        <v>2000</v>
      </c>
      <c r="J9" s="6">
        <v>1990.5</v>
      </c>
      <c r="K9" s="6">
        <v>1990.5</v>
      </c>
      <c r="L9" s="6">
        <v>1994.35</v>
      </c>
    </row>
    <row r="10" spans="1:16" x14ac:dyDescent="0.2">
      <c r="E10" s="6">
        <v>8</v>
      </c>
      <c r="F10" s="6">
        <v>165</v>
      </c>
      <c r="G10" s="6">
        <v>105</v>
      </c>
      <c r="H10" s="6">
        <v>60</v>
      </c>
      <c r="I10" s="6">
        <v>2000</v>
      </c>
      <c r="J10" s="6">
        <v>1983.5</v>
      </c>
      <c r="K10" s="6">
        <v>1983.5</v>
      </c>
      <c r="L10" s="6">
        <v>1991.03</v>
      </c>
    </row>
    <row r="11" spans="1:16" x14ac:dyDescent="0.2">
      <c r="A11" s="1" t="s">
        <v>16</v>
      </c>
      <c r="B11" s="1">
        <f>$B$3*$B$4*(1-$B$5)</f>
        <v>90.000000000000014</v>
      </c>
      <c r="E11" s="6">
        <v>9</v>
      </c>
      <c r="F11" s="6">
        <v>142</v>
      </c>
      <c r="G11" s="6">
        <v>82</v>
      </c>
      <c r="H11" s="6">
        <v>60</v>
      </c>
      <c r="I11" s="6">
        <v>2000</v>
      </c>
      <c r="J11" s="6">
        <v>1991.5</v>
      </c>
      <c r="K11" s="6">
        <v>1991.5</v>
      </c>
      <c r="L11" s="6">
        <v>1995.38</v>
      </c>
    </row>
    <row r="12" spans="1:16" x14ac:dyDescent="0.2">
      <c r="A12" s="1" t="s">
        <v>17</v>
      </c>
      <c r="B12" s="1">
        <f>$B$11/(1-$B$7)</f>
        <v>150.00000000000003</v>
      </c>
      <c r="E12" s="6">
        <v>10</v>
      </c>
      <c r="F12" s="6">
        <v>155</v>
      </c>
      <c r="G12" s="6">
        <v>95</v>
      </c>
      <c r="H12" s="6">
        <v>60</v>
      </c>
      <c r="I12" s="6">
        <v>2000</v>
      </c>
      <c r="J12" s="6">
        <v>1991</v>
      </c>
      <c r="K12" s="6">
        <v>1993.5</v>
      </c>
      <c r="L12" s="6">
        <v>1995.23</v>
      </c>
    </row>
    <row r="13" spans="1:16" x14ac:dyDescent="0.2">
      <c r="A13" s="1" t="s">
        <v>18</v>
      </c>
      <c r="B13" s="1">
        <f>$B$12*$B$7</f>
        <v>60.000000000000014</v>
      </c>
      <c r="E13" s="6">
        <v>11</v>
      </c>
      <c r="F13" s="6">
        <v>151</v>
      </c>
      <c r="G13" s="6">
        <v>91</v>
      </c>
      <c r="H13" s="6">
        <v>60</v>
      </c>
      <c r="I13" s="6">
        <v>2000</v>
      </c>
      <c r="J13" s="6">
        <v>1990.5</v>
      </c>
      <c r="K13" s="6">
        <v>1990.5</v>
      </c>
      <c r="L13" s="6">
        <v>1996.96</v>
      </c>
      <c r="P13" s="9"/>
    </row>
    <row r="14" spans="1:16" x14ac:dyDescent="0.2">
      <c r="A14" s="1" t="s">
        <v>19</v>
      </c>
      <c r="B14" s="1">
        <f>100^(2)/($I$3/$B$8)</f>
        <v>5</v>
      </c>
      <c r="E14" s="6">
        <v>12</v>
      </c>
      <c r="F14" s="6">
        <v>151</v>
      </c>
      <c r="G14" s="6">
        <v>91</v>
      </c>
      <c r="H14" s="6">
        <v>60</v>
      </c>
      <c r="I14" s="6">
        <v>2000</v>
      </c>
      <c r="J14" s="6">
        <v>1994</v>
      </c>
      <c r="K14" s="6">
        <v>1994</v>
      </c>
      <c r="L14" s="6">
        <v>1996.98</v>
      </c>
      <c r="P14" s="9"/>
    </row>
    <row r="15" spans="1:16" x14ac:dyDescent="0.2">
      <c r="A15" s="1" t="s">
        <v>20</v>
      </c>
      <c r="B15" s="1">
        <f>-(100^2)*LN($I$3/AVERAGE($L$3:$L$17))</f>
        <v>-33.378979215363593</v>
      </c>
      <c r="E15" s="6">
        <v>13</v>
      </c>
      <c r="F15" s="6">
        <v>150</v>
      </c>
      <c r="G15" s="6">
        <v>90</v>
      </c>
      <c r="H15" s="6">
        <v>60</v>
      </c>
      <c r="I15" s="6">
        <v>2000</v>
      </c>
      <c r="J15" s="6">
        <v>1995.5</v>
      </c>
      <c r="K15" s="6">
        <v>1996</v>
      </c>
      <c r="L15" s="6">
        <v>1997.83</v>
      </c>
      <c r="P15" s="9"/>
    </row>
    <row r="16" spans="1:16" x14ac:dyDescent="0.2">
      <c r="A16" s="1" t="s">
        <v>21</v>
      </c>
      <c r="B16" s="1">
        <f>-($I$3-AVERAGE($L$3:$L$17))/$B$8</f>
        <v>-6.6646666666667898</v>
      </c>
      <c r="E16" s="6">
        <v>14</v>
      </c>
      <c r="F16" s="6">
        <v>151</v>
      </c>
      <c r="G16" s="6">
        <v>91</v>
      </c>
      <c r="H16" s="6">
        <v>60</v>
      </c>
      <c r="I16" s="6">
        <v>2000</v>
      </c>
      <c r="J16" s="6">
        <v>1990.5</v>
      </c>
      <c r="K16" s="6">
        <v>1990.5</v>
      </c>
      <c r="L16" s="6">
        <v>1990.23</v>
      </c>
      <c r="P16" s="10"/>
    </row>
    <row r="17" spans="5:16" x14ac:dyDescent="0.2">
      <c r="E17" s="6">
        <v>15</v>
      </c>
      <c r="F17" s="6">
        <v>153</v>
      </c>
      <c r="G17" s="6">
        <v>93</v>
      </c>
      <c r="H17" s="6">
        <v>60</v>
      </c>
      <c r="I17" s="6">
        <v>2000</v>
      </c>
      <c r="J17" s="6">
        <v>1990.5</v>
      </c>
      <c r="K17" s="6">
        <v>1990.5</v>
      </c>
      <c r="L17" s="6">
        <v>1990.23</v>
      </c>
      <c r="P17" s="10"/>
    </row>
    <row r="18" spans="5:16" x14ac:dyDescent="0.2">
      <c r="P18" s="10"/>
    </row>
    <row r="19" spans="5:16" x14ac:dyDescent="0.2">
      <c r="P19" s="10"/>
    </row>
    <row r="20" spans="5:16" x14ac:dyDescent="0.2">
      <c r="E20" s="2" t="s">
        <v>22</v>
      </c>
      <c r="F20" s="1">
        <f>G20+H20</f>
        <v>150</v>
      </c>
      <c r="G20" s="1">
        <f>B3*B4*(1-B5)</f>
        <v>90.000000000000014</v>
      </c>
      <c r="H20" s="1">
        <f>ROUND(G20 * B7/(1-B7),0)</f>
        <v>60</v>
      </c>
      <c r="P20" s="10"/>
    </row>
    <row r="21" spans="5:16" x14ac:dyDescent="0.2">
      <c r="P21" s="10"/>
    </row>
    <row r="22" spans="5:16" x14ac:dyDescent="0.2">
      <c r="P22" s="10"/>
    </row>
    <row r="23" spans="5:16" x14ac:dyDescent="0.2">
      <c r="E23" s="2" t="s">
        <v>23</v>
      </c>
      <c r="F23" s="10">
        <f>AVERAGE(F3:F17)</f>
        <v>151.6</v>
      </c>
      <c r="G23" s="10">
        <f>AVERAGE(G3:G17)</f>
        <v>91.6</v>
      </c>
      <c r="H23" s="10">
        <f>AVERAGE(H3:H17)</f>
        <v>60</v>
      </c>
      <c r="I23" s="10"/>
      <c r="J23" s="10">
        <f>AVERAGE(J3:J17)</f>
        <v>1988.1333333333334</v>
      </c>
      <c r="K23" s="10">
        <f>AVERAGE(K3:K17)</f>
        <v>1989.6333333333334</v>
      </c>
      <c r="L23" s="10">
        <f>AVERAGE(L3:L17)</f>
        <v>1993.3353333333332</v>
      </c>
    </row>
    <row r="29" spans="5:16" x14ac:dyDescent="0.2">
      <c r="E29" s="13" t="s">
        <v>25</v>
      </c>
    </row>
    <row r="30" spans="5:16" x14ac:dyDescent="0.2">
      <c r="E30" s="2" t="s">
        <v>1</v>
      </c>
    </row>
    <row r="31" spans="5:16" x14ac:dyDescent="0.2">
      <c r="I31" s="1" t="s">
        <v>6</v>
      </c>
      <c r="J31" s="1" t="s">
        <v>7</v>
      </c>
      <c r="K31" s="1" t="s">
        <v>8</v>
      </c>
      <c r="L31" s="1" t="s">
        <v>9</v>
      </c>
      <c r="M31" s="1" t="s">
        <v>24</v>
      </c>
    </row>
    <row r="32" spans="5:16" x14ac:dyDescent="0.2">
      <c r="E32" s="1">
        <v>1</v>
      </c>
      <c r="I32" s="11">
        <v>2000</v>
      </c>
      <c r="J32" s="11">
        <v>1986.5</v>
      </c>
      <c r="K32" s="11">
        <v>1986.5</v>
      </c>
      <c r="L32" s="11">
        <v>1992.58</v>
      </c>
      <c r="M32" s="11">
        <v>4.3259999999999996</v>
      </c>
    </row>
    <row r="33" spans="1:13" x14ac:dyDescent="0.2">
      <c r="A33" s="1" t="s">
        <v>16</v>
      </c>
      <c r="B33" s="1">
        <f>$B$3*$B$4*(1-$B$5)</f>
        <v>90.000000000000014</v>
      </c>
      <c r="E33" s="1">
        <v>2</v>
      </c>
      <c r="I33" s="11">
        <v>2000</v>
      </c>
      <c r="J33" s="11">
        <v>1989.5</v>
      </c>
      <c r="K33" s="11">
        <v>1991.5</v>
      </c>
      <c r="L33" s="11">
        <v>1994.1</v>
      </c>
      <c r="M33" s="11">
        <v>3.2770000000000001</v>
      </c>
    </row>
    <row r="34" spans="1:13" x14ac:dyDescent="0.2">
      <c r="A34" s="1" t="s">
        <v>17</v>
      </c>
      <c r="B34" s="1">
        <f>$B$11/(1-$B$7)</f>
        <v>150.00000000000003</v>
      </c>
      <c r="E34" s="1">
        <v>3</v>
      </c>
      <c r="I34" s="11">
        <v>2000</v>
      </c>
      <c r="J34" s="11">
        <v>1989.5</v>
      </c>
      <c r="K34" s="11">
        <v>1989.5</v>
      </c>
      <c r="L34" s="11">
        <v>1993.98</v>
      </c>
      <c r="M34" s="11">
        <v>3.0539999999999998</v>
      </c>
    </row>
    <row r="35" spans="1:13" x14ac:dyDescent="0.2">
      <c r="A35" s="1" t="s">
        <v>18</v>
      </c>
      <c r="B35" s="1">
        <f>$B$12*$B$7</f>
        <v>60.000000000000014</v>
      </c>
      <c r="E35" s="1">
        <v>4</v>
      </c>
      <c r="I35" s="1">
        <v>2000</v>
      </c>
    </row>
    <row r="36" spans="1:13" x14ac:dyDescent="0.2">
      <c r="A36" s="1" t="s">
        <v>19</v>
      </c>
      <c r="B36" s="1">
        <f>100^(2)/($I$3/$B$8)</f>
        <v>5</v>
      </c>
      <c r="E36" s="1">
        <v>5</v>
      </c>
      <c r="I36" s="1">
        <v>2000</v>
      </c>
    </row>
    <row r="37" spans="1:13" x14ac:dyDescent="0.2">
      <c r="A37" s="1" t="s">
        <v>20</v>
      </c>
      <c r="B37" s="1">
        <f>-(100^2)*LN($I$32/AVERAGE($L$32:$L$46))</f>
        <v>-32.285394626258743</v>
      </c>
      <c r="E37" s="1">
        <v>6</v>
      </c>
      <c r="I37" s="1">
        <v>2000</v>
      </c>
    </row>
    <row r="38" spans="1:13" x14ac:dyDescent="0.2">
      <c r="A38" s="1" t="s">
        <v>21</v>
      </c>
      <c r="B38" s="1">
        <f>-($I$32-AVERAGE($L$32:$L$46))/$B$8</f>
        <v>-6.4466666666667152</v>
      </c>
      <c r="E38" s="1">
        <v>7</v>
      </c>
      <c r="I38" s="1">
        <v>2000</v>
      </c>
    </row>
    <row r="39" spans="1:13" x14ac:dyDescent="0.2">
      <c r="E39" s="1">
        <v>8</v>
      </c>
      <c r="I39" s="1">
        <v>2000</v>
      </c>
    </row>
    <row r="40" spans="1:13" x14ac:dyDescent="0.2">
      <c r="E40" s="1">
        <v>9</v>
      </c>
      <c r="I40" s="1">
        <v>2000</v>
      </c>
    </row>
    <row r="41" spans="1:13" x14ac:dyDescent="0.2">
      <c r="E41" s="1">
        <v>10</v>
      </c>
      <c r="I41" s="1">
        <v>2000</v>
      </c>
    </row>
    <row r="42" spans="1:13" x14ac:dyDescent="0.2">
      <c r="E42" s="1">
        <v>11</v>
      </c>
      <c r="I42" s="1">
        <v>2000</v>
      </c>
    </row>
    <row r="43" spans="1:13" x14ac:dyDescent="0.2">
      <c r="E43" s="1">
        <v>12</v>
      </c>
      <c r="I43" s="1">
        <v>2000</v>
      </c>
    </row>
    <row r="44" spans="1:13" x14ac:dyDescent="0.2">
      <c r="E44" s="1">
        <v>13</v>
      </c>
      <c r="I44" s="1">
        <v>2000</v>
      </c>
    </row>
    <row r="45" spans="1:13" x14ac:dyDescent="0.2">
      <c r="E45" s="1">
        <v>14</v>
      </c>
      <c r="I45" s="1">
        <v>2000</v>
      </c>
    </row>
    <row r="46" spans="1:13" x14ac:dyDescent="0.2">
      <c r="E46" s="1">
        <v>15</v>
      </c>
      <c r="I46" s="1">
        <v>2000</v>
      </c>
    </row>
    <row r="49" spans="5:13" x14ac:dyDescent="0.2">
      <c r="E49" s="2" t="s">
        <v>22</v>
      </c>
      <c r="F49" s="1">
        <v>150</v>
      </c>
      <c r="G49" s="1">
        <v>90</v>
      </c>
      <c r="H49" s="1">
        <v>60</v>
      </c>
    </row>
    <row r="52" spans="5:13" x14ac:dyDescent="0.2">
      <c r="E52" s="2" t="s">
        <v>23</v>
      </c>
      <c r="F52" s="10"/>
      <c r="G52" s="10"/>
      <c r="H52" s="10"/>
      <c r="I52" s="10"/>
      <c r="J52" s="10">
        <f>AVERAGE(J32:J46)</f>
        <v>1988.5</v>
      </c>
      <c r="K52" s="10">
        <f>AVERAGE(K32:K46)</f>
        <v>1989.1666666666667</v>
      </c>
      <c r="L52" s="10">
        <f>AVERAGE(L32:L46)</f>
        <v>1993.5533333333333</v>
      </c>
      <c r="M52" s="10">
        <f>AVERAGE(M32:M46)</f>
        <v>3.5523333333333333</v>
      </c>
    </row>
  </sheetData>
  <pageMargins left="0.7" right="0.7" top="0.75" bottom="0.75" header="0.51180555555555496" footer="0.51180555555555496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2EEC-B70A-8249-9A50-D965FE91E1BA}">
  <dimension ref="A1:AMJ23"/>
  <sheetViews>
    <sheetView workbookViewId="0">
      <selection activeCell="H29" sqref="H29"/>
    </sheetView>
  </sheetViews>
  <sheetFormatPr baseColWidth="10" defaultColWidth="10.83203125" defaultRowHeight="16" x14ac:dyDescent="0.2"/>
  <cols>
    <col min="1" max="1" width="40.5" style="1" customWidth="1"/>
    <col min="2" max="5" width="10.83203125" style="1"/>
    <col min="6" max="6" width="11.5" style="1" customWidth="1"/>
    <col min="7" max="7" width="16.33203125" style="1" customWidth="1"/>
    <col min="8" max="8" width="14.6640625" style="1" customWidth="1"/>
    <col min="9" max="9" width="13.33203125" style="1" customWidth="1"/>
    <col min="10" max="10" width="14.33203125" style="1" customWidth="1"/>
    <col min="11" max="11" width="12.6640625" style="1" customWidth="1"/>
    <col min="12" max="12" width="13.33203125" style="1" customWidth="1"/>
    <col min="13" max="1024" width="10.83203125" style="1"/>
  </cols>
  <sheetData>
    <row r="1" spans="1:16" x14ac:dyDescent="0.2">
      <c r="A1" s="2" t="s">
        <v>0</v>
      </c>
      <c r="E1" s="2" t="s">
        <v>1</v>
      </c>
    </row>
    <row r="2" spans="1:16" x14ac:dyDescent="0.2">
      <c r="A2" s="3" t="s">
        <v>2</v>
      </c>
      <c r="B2" s="4">
        <v>5</v>
      </c>
      <c r="F2" s="1" t="s">
        <v>3</v>
      </c>
      <c r="G2" s="1" t="s">
        <v>4</v>
      </c>
      <c r="I2" s="1" t="s">
        <v>6</v>
      </c>
      <c r="J2" s="1" t="s">
        <v>7</v>
      </c>
      <c r="K2" s="1" t="s">
        <v>8</v>
      </c>
      <c r="L2" s="1" t="s">
        <v>24</v>
      </c>
    </row>
    <row r="3" spans="1:16" x14ac:dyDescent="0.2">
      <c r="A3" s="1" t="s">
        <v>10</v>
      </c>
      <c r="B3" s="5">
        <f>B2*60</f>
        <v>300</v>
      </c>
      <c r="E3" s="11">
        <v>1</v>
      </c>
      <c r="F3" s="11">
        <v>75</v>
      </c>
      <c r="G3" s="11">
        <v>75</v>
      </c>
      <c r="H3" s="11"/>
      <c r="I3" s="11">
        <v>2000</v>
      </c>
      <c r="J3" s="11">
        <v>1998.5</v>
      </c>
      <c r="K3" s="11">
        <v>1999.5</v>
      </c>
      <c r="L3" s="11">
        <v>0.501</v>
      </c>
    </row>
    <row r="4" spans="1:16" x14ac:dyDescent="0.2">
      <c r="A4" s="1" t="s">
        <v>11</v>
      </c>
      <c r="B4" s="5">
        <v>1</v>
      </c>
      <c r="E4" s="11">
        <v>2</v>
      </c>
      <c r="F4" s="11">
        <v>92</v>
      </c>
      <c r="G4" s="11">
        <v>92</v>
      </c>
      <c r="H4" s="11"/>
      <c r="I4" s="11">
        <v>2000</v>
      </c>
      <c r="J4" s="11">
        <v>1998.5</v>
      </c>
      <c r="K4" s="11">
        <v>2005.5</v>
      </c>
      <c r="L4" s="11">
        <v>1.835</v>
      </c>
    </row>
    <row r="5" spans="1:16" x14ac:dyDescent="0.2">
      <c r="A5" s="1" t="s">
        <v>12</v>
      </c>
      <c r="B5" s="5">
        <v>0.7</v>
      </c>
      <c r="E5" s="11">
        <v>3</v>
      </c>
      <c r="F5" s="11">
        <v>83</v>
      </c>
      <c r="G5" s="11">
        <v>83</v>
      </c>
      <c r="H5" s="11"/>
      <c r="I5" s="11">
        <v>2000</v>
      </c>
      <c r="J5" s="11">
        <v>2000</v>
      </c>
      <c r="K5" s="11">
        <v>2002.5</v>
      </c>
      <c r="L5" s="11">
        <v>0.58399999999999996</v>
      </c>
    </row>
    <row r="6" spans="1:16" x14ac:dyDescent="0.2">
      <c r="A6" s="1" t="s">
        <v>13</v>
      </c>
      <c r="B6" s="5">
        <v>0.1</v>
      </c>
      <c r="E6" s="11">
        <v>4</v>
      </c>
      <c r="F6" s="11">
        <v>91</v>
      </c>
      <c r="G6" s="11">
        <v>91</v>
      </c>
      <c r="H6" s="11"/>
      <c r="I6" s="11">
        <v>2000</v>
      </c>
      <c r="J6" s="11">
        <v>1998.5</v>
      </c>
      <c r="K6" s="11">
        <v>2000</v>
      </c>
      <c r="L6" s="11">
        <v>0.57499999999999996</v>
      </c>
    </row>
    <row r="7" spans="1:16" x14ac:dyDescent="0.2">
      <c r="A7" s="1" t="s">
        <v>14</v>
      </c>
      <c r="B7" s="5">
        <v>0</v>
      </c>
      <c r="E7" s="11">
        <v>5</v>
      </c>
      <c r="F7" s="11">
        <v>96</v>
      </c>
      <c r="G7" s="11">
        <v>96</v>
      </c>
      <c r="H7" s="11"/>
      <c r="I7" s="11">
        <v>2000</v>
      </c>
      <c r="J7" s="11">
        <v>1999</v>
      </c>
      <c r="K7" s="11">
        <v>1999.5</v>
      </c>
      <c r="L7" s="11">
        <v>0.63900000000000001</v>
      </c>
    </row>
    <row r="8" spans="1:16" x14ac:dyDescent="0.2">
      <c r="A8" s="7" t="s">
        <v>15</v>
      </c>
      <c r="B8" s="8">
        <v>1</v>
      </c>
      <c r="E8" s="11">
        <v>6</v>
      </c>
      <c r="F8" s="11">
        <v>84</v>
      </c>
      <c r="G8" s="11">
        <v>84</v>
      </c>
      <c r="H8" s="11"/>
      <c r="I8" s="11">
        <v>2000</v>
      </c>
      <c r="J8" s="11">
        <v>1999.5</v>
      </c>
      <c r="K8" s="11">
        <v>2002.5</v>
      </c>
      <c r="L8" s="11">
        <v>0.79600000000000004</v>
      </c>
    </row>
    <row r="9" spans="1:16" x14ac:dyDescent="0.2">
      <c r="E9" s="11">
        <v>7</v>
      </c>
      <c r="F9" s="11">
        <v>76</v>
      </c>
      <c r="G9" s="11">
        <v>76</v>
      </c>
      <c r="H9" s="11"/>
      <c r="I9" s="11">
        <v>2000</v>
      </c>
      <c r="J9" s="11">
        <v>1998</v>
      </c>
      <c r="K9" s="11">
        <v>1998.5</v>
      </c>
      <c r="L9" s="11">
        <v>0.65200000000000002</v>
      </c>
    </row>
    <row r="10" spans="1:16" x14ac:dyDescent="0.2">
      <c r="E10" s="1">
        <v>8</v>
      </c>
      <c r="I10" s="1">
        <v>2000</v>
      </c>
    </row>
    <row r="11" spans="1:16" x14ac:dyDescent="0.2">
      <c r="A11" s="1" t="s">
        <v>16</v>
      </c>
      <c r="B11" s="1">
        <f>B3*B4*(1-B5)</f>
        <v>90.000000000000014</v>
      </c>
      <c r="E11" s="1">
        <v>9</v>
      </c>
      <c r="I11" s="1">
        <v>2000</v>
      </c>
    </row>
    <row r="12" spans="1:16" x14ac:dyDescent="0.2">
      <c r="A12" s="1" t="s">
        <v>17</v>
      </c>
      <c r="B12" s="1">
        <f>B11/(1-B7)</f>
        <v>90.000000000000014</v>
      </c>
      <c r="E12" s="1">
        <v>10</v>
      </c>
      <c r="I12" s="1">
        <v>2000</v>
      </c>
    </row>
    <row r="13" spans="1:16" x14ac:dyDescent="0.2">
      <c r="A13" s="1" t="s">
        <v>19</v>
      </c>
      <c r="B13" s="1">
        <f>100^(2)/($I$3/$B$8)</f>
        <v>5</v>
      </c>
      <c r="E13" s="1">
        <v>11</v>
      </c>
      <c r="I13" s="1">
        <v>2000</v>
      </c>
      <c r="P13" s="9"/>
    </row>
    <row r="14" spans="1:16" x14ac:dyDescent="0.2">
      <c r="E14" s="1">
        <v>12</v>
      </c>
      <c r="I14" s="1">
        <v>2000</v>
      </c>
      <c r="P14" s="9"/>
    </row>
    <row r="15" spans="1:16" x14ac:dyDescent="0.2">
      <c r="E15" s="1">
        <v>13</v>
      </c>
      <c r="I15" s="1">
        <v>2000</v>
      </c>
      <c r="P15" s="9"/>
    </row>
    <row r="16" spans="1:16" x14ac:dyDescent="0.2">
      <c r="E16" s="1">
        <v>14</v>
      </c>
      <c r="I16" s="1">
        <v>2000</v>
      </c>
      <c r="P16" s="10"/>
    </row>
    <row r="17" spans="5:16" x14ac:dyDescent="0.2">
      <c r="E17" s="1">
        <v>15</v>
      </c>
      <c r="I17" s="1">
        <v>2000</v>
      </c>
      <c r="P17" s="10"/>
    </row>
    <row r="18" spans="5:16" x14ac:dyDescent="0.2">
      <c r="P18" s="10"/>
    </row>
    <row r="19" spans="5:16" x14ac:dyDescent="0.2">
      <c r="P19" s="10"/>
    </row>
    <row r="20" spans="5:16" x14ac:dyDescent="0.2">
      <c r="E20" s="2" t="s">
        <v>22</v>
      </c>
      <c r="F20" s="1">
        <f>G20+H20</f>
        <v>90.000000000000014</v>
      </c>
      <c r="G20" s="1">
        <f>B3*B4*(1-B5)</f>
        <v>90.000000000000014</v>
      </c>
      <c r="P20" s="10"/>
    </row>
    <row r="21" spans="5:16" x14ac:dyDescent="0.2">
      <c r="P21" s="10"/>
    </row>
    <row r="22" spans="5:16" x14ac:dyDescent="0.2">
      <c r="P22" s="10"/>
    </row>
    <row r="23" spans="5:16" x14ac:dyDescent="0.2">
      <c r="E23" s="2" t="s">
        <v>23</v>
      </c>
      <c r="F23" s="10">
        <f>AVERAGE(F3:F17)</f>
        <v>85.285714285714292</v>
      </c>
      <c r="G23" s="10">
        <f>AVERAGE(G3:G17)</f>
        <v>85.285714285714292</v>
      </c>
      <c r="H23" s="10"/>
      <c r="I23" s="10"/>
      <c r="J23" s="10">
        <f>AVERAGE(J3:J17)</f>
        <v>1998.8571428571429</v>
      </c>
      <c r="K23" s="10">
        <f>AVERAGE(K3:K17)</f>
        <v>2001.1428571428571</v>
      </c>
      <c r="L23" s="10">
        <f>AVERAGE(L3:L17)</f>
        <v>0.79742857142857149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1</vt:lpstr>
      <vt:lpstr>Simulation 2</vt:lpstr>
      <vt:lpstr>Simulation 3</vt:lpstr>
      <vt:lpstr>Simulation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Jonuzaj, Mariol</dc:creator>
  <dc:description/>
  <cp:lastModifiedBy>Jonuzaj, Mariol</cp:lastModifiedBy>
  <cp:revision>4</cp:revision>
  <dcterms:created xsi:type="dcterms:W3CDTF">2024-06-11T08:34:26Z</dcterms:created>
  <dcterms:modified xsi:type="dcterms:W3CDTF">2024-06-26T23:48:25Z</dcterms:modified>
  <dc:language>en-GB</dc:language>
</cp:coreProperties>
</file>