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15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" sheetId="1" r:id="rId4"/>
    <sheet state="visible" name="2" sheetId="2" r:id="rId5"/>
  </sheets>
  <definedNames/>
  <calcPr/>
</workbook>
</file>

<file path=xl/sharedStrings.xml><?xml version="1.0" encoding="utf-8"?>
<sst xmlns="http://schemas.openxmlformats.org/spreadsheetml/2006/main" count="271" uniqueCount="105">
  <si>
    <t>Single machine</t>
  </si>
  <si>
    <t>RR = Round Robin</t>
  </si>
  <si>
    <t>Linux 5.15.7-arch1-1</t>
  </si>
  <si>
    <t>PoTC = Power of Two Choices</t>
  </si>
  <si>
    <t>Intel(R) Core(TM) i7-8700 CPU @ 3.20GHz 6 cores (2 threads per core) (mitigations off)</t>
  </si>
  <si>
    <t>ES = Exact Search</t>
  </si>
  <si>
    <t xml:space="preserve">32 GB RAM </t>
  </si>
  <si>
    <t>MME = Maximal Matches Enumeration</t>
  </si>
  <si>
    <t>Xms = 128MB, Xmx = 1024MB</t>
  </si>
  <si>
    <t>MCEE = Maximal Complex Event Enumeration (aka MMDE)</t>
  </si>
  <si>
    <t>mean</t>
  </si>
  <si>
    <t>openjdk version "11.0.12" 2021-07-20</t>
  </si>
  <si>
    <t>DCORE = CORE2's distributed tECS enumeration</t>
  </si>
  <si>
    <t>std</t>
  </si>
  <si>
    <t>OpenJDK Runtime Environment (build 11.0.12+0-adhoc..source)</t>
  </si>
  <si>
    <t>cv = std/mean</t>
  </si>
  <si>
    <t>OpenJDK 64-Bit Server VM (build 11.0.12+0-adhoc..source, mixed mode)</t>
  </si>
  <si>
    <t>CV lower is better (0.0 is lower bound)</t>
  </si>
  <si>
    <t>In all the experiments we will use this akka configuration:</t>
  </si>
  <si>
    <t>Experiment 1: second-order predicates over different distribution strategies</t>
  </si>
  <si>
    <t>4 JVM (1 worker/JVM)</t>
  </si>
  <si>
    <t>MM = 4,5,6,7</t>
  </si>
  <si>
    <t>A+;B+;C</t>
  </si>
  <si>
    <t>Execution Time</t>
  </si>
  <si>
    <t>Linear</t>
  </si>
  <si>
    <t># ce</t>
  </si>
  <si>
    <t>CORE</t>
  </si>
  <si>
    <t>DCERE(RR)</t>
  </si>
  <si>
    <t>DCERE(PoTC)</t>
  </si>
  <si>
    <t>DCERE(ES)</t>
  </si>
  <si>
    <t>DCERE(MME)</t>
  </si>
  <si>
    <t>DCERE(MCEE)</t>
  </si>
  <si>
    <t>CORE2</t>
  </si>
  <si>
    <t>DCORE</t>
  </si>
  <si>
    <t>A+;B+;C (repeatition 2)</t>
  </si>
  <si>
    <t>A;B+;C</t>
  </si>
  <si>
    <t>CV</t>
  </si>
  <si>
    <t>A;B;C</t>
  </si>
  <si>
    <t>The output is very stable. This is why there is only one run per experiment</t>
  </si>
  <si>
    <t>There is no actual pruning implemented in dtECS so it should be faster in a real impl.</t>
  </si>
  <si>
    <t>Experiment 2: How good is the workload distribution</t>
  </si>
  <si>
    <t>Experiment 3: on the scalability of the distribution strategies</t>
  </si>
  <si>
    <t>A;B+;C  with 1023 complex events</t>
  </si>
  <si>
    <t>A;B+;C  with 2047 complex events</t>
  </si>
  <si>
    <t># workers</t>
  </si>
  <si>
    <t>Stijn suggests that dtECS doesn't have contention due to communication. Diminishing return due to increasing workers makes less work on each worker.</t>
  </si>
  <si>
    <t>On the number of matches</t>
  </si>
  <si>
    <t>A;B;C = |A||B| if the stream is A...B...C</t>
  </si>
  <si>
    <t>A;B+;C = 2^|B| if the stream is AB...C</t>
  </si>
  <si>
    <t>A+;B+;C = ??? if the stream is (AB)...C</t>
  </si>
  <si>
    <t>Experiment 1: DCORE</t>
  </si>
  <si>
    <t>Time(ms)</t>
  </si>
  <si>
    <t>#complex events</t>
  </si>
  <si>
    <t>1 worker</t>
  </si>
  <si>
    <t>2 workers</t>
  </si>
  <si>
    <t>4 workers</t>
  </si>
  <si>
    <t>6 workers</t>
  </si>
  <si>
    <t>8 workers</t>
  </si>
  <si>
    <t>10 workers</t>
  </si>
  <si>
    <t>extrem cases</t>
  </si>
  <si>
    <t>100M</t>
  </si>
  <si>
    <t>1T</t>
  </si>
  <si>
    <t>#MM</t>
  </si>
  <si>
    <t>There is a time difference between writing the matches and not writing them. For example, on MM=20, 96s (writing) and 16s (w/o writing)</t>
  </si>
  <si>
    <t>In this experiments, we will *not* write the matches, only count them.</t>
  </si>
  <si>
    <t>We will apply a log scale to the vertical axis</t>
  </si>
  <si>
    <t>Best values by range:</t>
  </si>
  <si>
    <t>100K-1M: 2 workers</t>
  </si>
  <si>
    <t>1M-10M: 4 workers</t>
  </si>
  <si>
    <t>10M-100M: 6 workers</t>
  </si>
  <si>
    <t>100M-1000M: 8 workers</t>
  </si>
  <si>
    <t>...</t>
  </si>
  <si>
    <t>The speed-up is far from ideal and we get hit soon the threshold of processes do not speed-up the enumeration process.</t>
  </si>
  <si>
    <t xml:space="preserve">The problem is that adding new processes, decreases the amount of paths to enumerate. </t>
  </si>
  <si>
    <t>The initial cost of getting into the level of the tree where we want to start enumerating is huge compared to the number of paths to enumerate.</t>
  </si>
  <si>
    <t>This problem is sequential in nature and parallelizing/distributing the process does not achieve a good speed-up.</t>
  </si>
  <si>
    <t>Experiment 2: Enumeration in more detail</t>
  </si>
  <si>
    <t>A;B;C; = 121 CE can be achieved with 1500 A, 1500B, and 1 C</t>
  </si>
  <si>
    <t>A;B+;C; = 128 CE can be achieved with 1 A, 21B, and 1 C</t>
  </si>
  <si>
    <t>A+;B+;C; = 129 CE can be achieved with 17 AB, and 1 C</t>
  </si>
  <si>
    <t>Enumeration by range with variable query and similar number of complex events output</t>
  </si>
  <si>
    <t>1 workers</t>
  </si>
  <si>
    <t>2,2500,00</t>
  </si>
  <si>
    <t>process 0</t>
  </si>
  <si>
    <t>iteration 1</t>
  </si>
  <si>
    <t>iteration 2</t>
  </si>
  <si>
    <t>iteration 3</t>
  </si>
  <si>
    <t>AVERAGE</t>
  </si>
  <si>
    <t>STD</t>
  </si>
  <si>
    <t>Baseline</t>
  </si>
  <si>
    <t>#matches</t>
  </si>
  <si>
    <t>Query</t>
  </si>
  <si>
    <t>process 1</t>
  </si>
  <si>
    <t>Total</t>
  </si>
  <si>
    <t>process 2</t>
  </si>
  <si>
    <t>process 3</t>
  </si>
  <si>
    <t>process 4</t>
  </si>
  <si>
    <t>process 5</t>
  </si>
  <si>
    <t>Result 2 workers</t>
  </si>
  <si>
    <t>Best</t>
  </si>
  <si>
    <t>Actual</t>
  </si>
  <si>
    <t>Speed up</t>
  </si>
  <si>
    <t>Result 4 workers</t>
  </si>
  <si>
    <t>Result 6 workers</t>
  </si>
  <si>
    <t>Result 8 workers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</si>
</sst>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color rgb="FFEA4335"/>
      <name val="Arial"/>
    </font>
    <font>
      <color rgb="FF000000"/>
      <name val="&quot;Arial&quot;"/>
    </font>
    <font>
      <color rgb="FFFFFFFF"/>
      <name val="Arial"/>
    </font>
    <font>
      <sz val="11.0"/>
      <color theme="1"/>
      <name val="Arial"/>
    </font>
  </fonts>
  <fills count="20">
    <fill>
      <patternFill patternType="none"/>
    </fill>
    <fill>
      <patternFill patternType="lightGray"/>
    </fill>
    <fill>
      <patternFill patternType="solid">
        <fgColor rgb="FFE6B8AF"/>
        <bgColor rgb="FFE6B8AF"/>
      </patternFill>
    </fill>
    <fill>
      <patternFill patternType="solid">
        <fgColor rgb="FFF4CCCC"/>
        <bgColor rgb="FFF4CCCC"/>
      </patternFill>
    </fill>
    <fill>
      <patternFill patternType="solid">
        <fgColor rgb="FFA4C2F4"/>
        <bgColor rgb="FFA4C2F4"/>
      </patternFill>
    </fill>
    <fill>
      <patternFill patternType="solid">
        <fgColor theme="0"/>
        <bgColor theme="0"/>
      </patternFill>
    </fill>
    <fill>
      <patternFill patternType="solid">
        <fgColor rgb="FF00FF00"/>
        <bgColor rgb="FF00FF00"/>
      </patternFill>
    </fill>
    <fill>
      <patternFill patternType="solid">
        <fgColor rgb="FFFFD966"/>
        <bgColor rgb="FFFFD966"/>
      </patternFill>
    </fill>
    <fill>
      <patternFill patternType="solid">
        <fgColor rgb="FF93C47D"/>
        <bgColor rgb="FF93C47D"/>
      </patternFill>
    </fill>
    <fill>
      <patternFill patternType="solid">
        <fgColor rgb="FFF9CB9C"/>
        <bgColor rgb="FFF9CB9C"/>
      </patternFill>
    </fill>
    <fill>
      <patternFill patternType="solid">
        <fgColor rgb="FF999999"/>
        <bgColor rgb="FF999999"/>
      </patternFill>
    </fill>
    <fill>
      <patternFill patternType="solid">
        <fgColor rgb="FF434343"/>
        <bgColor rgb="FF434343"/>
      </patternFill>
    </fill>
    <fill>
      <patternFill patternType="solid">
        <fgColor rgb="FFB7B7B7"/>
        <bgColor rgb="FFB7B7B7"/>
      </patternFill>
    </fill>
    <fill>
      <patternFill patternType="solid">
        <fgColor rgb="FFEFEFEF"/>
        <bgColor rgb="FFEFEFEF"/>
      </patternFill>
    </fill>
    <fill>
      <patternFill patternType="solid">
        <fgColor theme="7"/>
        <bgColor theme="7"/>
      </patternFill>
    </fill>
    <fill>
      <patternFill patternType="solid">
        <fgColor rgb="FFCCCCCC"/>
        <bgColor rgb="FFCCCCCC"/>
      </patternFill>
    </fill>
    <fill>
      <patternFill patternType="solid">
        <fgColor rgb="FF6D9EEB"/>
        <bgColor rgb="FF6D9EEB"/>
      </patternFill>
    </fill>
    <fill>
      <patternFill patternType="solid">
        <fgColor rgb="FFFF9900"/>
        <bgColor rgb="FFFF9900"/>
      </patternFill>
    </fill>
    <fill>
      <patternFill patternType="solid">
        <fgColor rgb="FFB6D7A8"/>
        <bgColor rgb="FFB6D7A8"/>
      </patternFill>
    </fill>
    <fill>
      <patternFill patternType="solid">
        <fgColor rgb="FFD9D9D9"/>
        <bgColor rgb="FFD9D9D9"/>
      </patternFill>
    </fill>
  </fills>
  <borders count="1">
    <border/>
  </borders>
  <cellStyleXfs count="1">
    <xf borderId="0" fillId="0" fontId="0" numFmtId="0" applyAlignment="1" applyFont="1"/>
  </cellStyleXfs>
  <cellXfs count="5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2" numFmtId="0" xfId="0" applyFont="1"/>
    <xf borderId="0" fillId="0" fontId="3" numFmtId="0" xfId="0" applyAlignment="1" applyFont="1">
      <alignment readingOrder="0"/>
    </xf>
    <xf borderId="0" fillId="3" fontId="2" numFmtId="0" xfId="0" applyAlignment="1" applyFill="1" applyFont="1">
      <alignment readingOrder="0"/>
    </xf>
    <xf borderId="0" fillId="4" fontId="2" numFmtId="0" xfId="0" applyFill="1" applyFont="1"/>
    <xf borderId="0" fillId="4" fontId="2" numFmtId="0" xfId="0" applyAlignment="1" applyFont="1">
      <alignment readingOrder="0"/>
    </xf>
    <xf borderId="0" fillId="2" fontId="2" numFmtId="0" xfId="0" applyAlignment="1" applyFont="1">
      <alignment readingOrder="0"/>
    </xf>
    <xf borderId="0" fillId="5" fontId="2" numFmtId="0" xfId="0" applyAlignment="1" applyFill="1" applyFont="1">
      <alignment readingOrder="0"/>
    </xf>
    <xf borderId="0" fillId="5" fontId="2" numFmtId="0" xfId="0" applyFont="1"/>
    <xf borderId="0" fillId="6" fontId="4" numFmtId="0" xfId="0" applyAlignment="1" applyFill="1" applyFont="1">
      <alignment readingOrder="0"/>
    </xf>
    <xf borderId="0" fillId="7" fontId="2" numFmtId="0" xfId="0" applyAlignment="1" applyFill="1" applyFont="1">
      <alignment readingOrder="0"/>
    </xf>
    <xf borderId="0" fillId="5" fontId="2" numFmtId="0" xfId="0" applyAlignment="1" applyFont="1">
      <alignment horizontal="center" readingOrder="0" vertical="bottom"/>
    </xf>
    <xf borderId="0" fillId="8" fontId="2" numFmtId="0" xfId="0" applyAlignment="1" applyFill="1" applyFont="1">
      <alignment readingOrder="0"/>
    </xf>
    <xf borderId="0" fillId="5" fontId="2" numFmtId="0" xfId="0" applyAlignment="1" applyFont="1">
      <alignment horizontal="center" readingOrder="0"/>
    </xf>
    <xf borderId="0" fillId="9" fontId="2" numFmtId="0" xfId="0" applyAlignment="1" applyFill="1" applyFont="1">
      <alignment readingOrder="0"/>
    </xf>
    <xf borderId="0" fillId="10" fontId="2" numFmtId="0" xfId="0" applyAlignment="1" applyFill="1" applyFont="1">
      <alignment horizontal="center" readingOrder="0"/>
    </xf>
    <xf borderId="0" fillId="11" fontId="5" numFmtId="0" xfId="0" applyAlignment="1" applyFill="1" applyFont="1">
      <alignment readingOrder="0" vertical="bottom"/>
    </xf>
    <xf borderId="0" fillId="12" fontId="2" numFmtId="0" xfId="0" applyAlignment="1" applyFill="1" applyFont="1">
      <alignment horizontal="center" readingOrder="0" vertical="bottom"/>
    </xf>
    <xf borderId="0" fillId="5" fontId="2" numFmtId="0" xfId="0" applyAlignment="1" applyFont="1">
      <alignment readingOrder="0" vertical="bottom"/>
    </xf>
    <xf borderId="0" fillId="12" fontId="2" numFmtId="0" xfId="0" applyAlignment="1" applyFont="1">
      <alignment readingOrder="0" vertical="bottom"/>
    </xf>
    <xf borderId="0" fillId="13" fontId="2" numFmtId="0" xfId="0" applyAlignment="1" applyFill="1" applyFont="1">
      <alignment readingOrder="0" vertical="bottom"/>
    </xf>
    <xf borderId="0" fillId="13" fontId="2" numFmtId="0" xfId="0" applyAlignment="1" applyFont="1">
      <alignment readingOrder="0"/>
    </xf>
    <xf borderId="0" fillId="0" fontId="2" numFmtId="0" xfId="0" applyAlignment="1" applyFont="1">
      <alignment readingOrder="0"/>
    </xf>
    <xf borderId="0" fillId="12" fontId="2" numFmtId="0" xfId="0" applyAlignment="1" applyFont="1">
      <alignment horizontal="right" readingOrder="0" vertical="bottom"/>
    </xf>
    <xf borderId="0" fillId="12" fontId="2" numFmtId="0" xfId="0" applyAlignment="1" applyFont="1">
      <alignment horizontal="right" readingOrder="0"/>
    </xf>
    <xf borderId="0" fillId="12" fontId="2" numFmtId="0" xfId="0" applyAlignment="1" applyFont="1">
      <alignment readingOrder="0"/>
    </xf>
    <xf borderId="0" fillId="5" fontId="2" numFmtId="0" xfId="0" applyAlignment="1" applyFont="1">
      <alignment horizontal="right" readingOrder="0" vertical="bottom"/>
    </xf>
    <xf borderId="0" fillId="5" fontId="5" numFmtId="0" xfId="0" applyAlignment="1" applyFont="1">
      <alignment horizontal="center" readingOrder="0" vertical="bottom"/>
    </xf>
    <xf borderId="0" fillId="14" fontId="2" numFmtId="0" xfId="0" applyAlignment="1" applyFill="1" applyFont="1">
      <alignment readingOrder="0" vertical="bottom"/>
    </xf>
    <xf borderId="0" fillId="11" fontId="5" numFmtId="0" xfId="0" applyAlignment="1" applyFont="1">
      <alignment horizontal="center" readingOrder="0" vertical="bottom"/>
    </xf>
    <xf borderId="0" fillId="15" fontId="2" numFmtId="0" xfId="0" applyAlignment="1" applyFill="1" applyFont="1">
      <alignment readingOrder="0"/>
    </xf>
    <xf borderId="0" fillId="15" fontId="6" numFmtId="0" xfId="0" applyFont="1"/>
    <xf borderId="0" fillId="15" fontId="2" numFmtId="0" xfId="0" applyAlignment="1" applyFont="1">
      <alignment readingOrder="0" vertical="bottom"/>
    </xf>
    <xf borderId="0" fillId="0" fontId="2" numFmtId="0" xfId="0" applyAlignment="1" applyFont="1">
      <alignment horizontal="right" readingOrder="0" vertical="bottom"/>
    </xf>
    <xf borderId="0" fillId="12" fontId="2" numFmtId="0" xfId="0" applyFont="1"/>
    <xf borderId="0" fillId="0" fontId="2" numFmtId="0" xfId="0" applyAlignment="1" applyFont="1">
      <alignment vertical="bottom"/>
    </xf>
    <xf borderId="0" fillId="12" fontId="2" numFmtId="0" xfId="0" applyAlignment="1" applyFont="1">
      <alignment horizontal="right" vertical="bottom"/>
    </xf>
    <xf borderId="0" fillId="5" fontId="6" numFmtId="0" xfId="0" applyFont="1"/>
    <xf borderId="0" fillId="10" fontId="2" numFmtId="0" xfId="0" applyAlignment="1" applyFont="1">
      <alignment readingOrder="0"/>
    </xf>
    <xf borderId="0" fillId="13" fontId="2" numFmtId="0" xfId="0" applyAlignment="1" applyFont="1">
      <alignment horizontal="center" readingOrder="0" vertical="bottom"/>
    </xf>
    <xf borderId="0" fillId="4" fontId="4" numFmtId="0" xfId="0" applyAlignment="1" applyFont="1">
      <alignment readingOrder="0"/>
    </xf>
    <xf borderId="0" fillId="16" fontId="2" numFmtId="0" xfId="0" applyAlignment="1" applyFill="1" applyFont="1">
      <alignment readingOrder="0"/>
    </xf>
    <xf borderId="0" fillId="17" fontId="2" numFmtId="0" xfId="0" applyAlignment="1" applyFill="1" applyFont="1">
      <alignment readingOrder="0" vertical="bottom"/>
    </xf>
    <xf borderId="0" fillId="5" fontId="2" numFmtId="0" xfId="0" applyAlignment="1" applyFont="1">
      <alignment vertical="bottom"/>
    </xf>
    <xf borderId="0" fillId="5" fontId="5" numFmtId="0" xfId="0" applyAlignment="1" applyFont="1">
      <alignment readingOrder="0" vertical="bottom"/>
    </xf>
    <xf borderId="0" fillId="14" fontId="2" numFmtId="0" xfId="0" applyAlignment="1" applyFont="1">
      <alignment readingOrder="0"/>
    </xf>
    <xf borderId="0" fillId="12" fontId="2" numFmtId="3" xfId="0" applyAlignment="1" applyFont="1" applyNumberFormat="1">
      <alignment horizontal="right" readingOrder="0" vertical="bottom"/>
    </xf>
    <xf borderId="0" fillId="13" fontId="2" numFmtId="0" xfId="0" applyFont="1"/>
    <xf borderId="0" fillId="0" fontId="2" numFmtId="0" xfId="0" applyFont="1"/>
    <xf borderId="0" fillId="18" fontId="2" numFmtId="0" xfId="0" applyAlignment="1" applyFill="1" applyFont="1">
      <alignment readingOrder="0"/>
    </xf>
    <xf borderId="0" fillId="15" fontId="2" numFmtId="0" xfId="0" applyFont="1"/>
    <xf borderId="0" fillId="5" fontId="2" numFmtId="3" xfId="0" applyAlignment="1" applyFont="1" applyNumberFormat="1">
      <alignment horizontal="right" readingOrder="0" vertical="bottom"/>
    </xf>
    <xf borderId="0" fillId="19" fontId="2" numFmtId="0" xfId="0" applyAlignment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Execution time of linear predicates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'1'!$A$16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'1'!$B$15:$E$15</c:f>
            </c:strRef>
          </c:cat>
          <c:val>
            <c:numRef>
              <c:f>'1'!$B$16:$E$16</c:f>
              <c:numCache/>
            </c:numRef>
          </c:val>
        </c:ser>
        <c:ser>
          <c:idx val="1"/>
          <c:order val="1"/>
          <c:tx>
            <c:strRef>
              <c:f>'1'!$A$17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'1'!$B$15:$E$15</c:f>
            </c:strRef>
          </c:cat>
          <c:val>
            <c:numRef>
              <c:f>'1'!$B$17:$E$17</c:f>
              <c:numCache/>
            </c:numRef>
          </c:val>
        </c:ser>
        <c:ser>
          <c:idx val="2"/>
          <c:order val="2"/>
          <c:tx>
            <c:strRef>
              <c:f>'1'!$A$18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'1'!$B$15:$E$15</c:f>
            </c:strRef>
          </c:cat>
          <c:val>
            <c:numRef>
              <c:f>'1'!$B$18:$E$18</c:f>
              <c:numCache/>
            </c:numRef>
          </c:val>
        </c:ser>
        <c:ser>
          <c:idx val="3"/>
          <c:order val="3"/>
          <c:tx>
            <c:strRef>
              <c:f>'1'!$A$19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'1'!$B$15:$E$15</c:f>
            </c:strRef>
          </c:cat>
          <c:val>
            <c:numRef>
              <c:f>'1'!$B$19:$E$19</c:f>
              <c:numCache/>
            </c:numRef>
          </c:val>
        </c:ser>
        <c:ser>
          <c:idx val="4"/>
          <c:order val="4"/>
          <c:tx>
            <c:strRef>
              <c:f>'1'!$A$21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'1'!$B$15:$E$15</c:f>
            </c:strRef>
          </c:cat>
          <c:val>
            <c:numRef>
              <c:f>'1'!$B$21:$E$21</c:f>
              <c:numCache/>
            </c:numRef>
          </c:val>
        </c:ser>
        <c:ser>
          <c:idx val="5"/>
          <c:order val="5"/>
          <c:tx>
            <c:strRef>
              <c:f>'1'!$A$23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'1'!$B$15:$E$15</c:f>
            </c:strRef>
          </c:cat>
          <c:val>
            <c:numRef>
              <c:f>'1'!$B$23:$E$23</c:f>
              <c:numCache/>
            </c:numRef>
          </c:val>
        </c:ser>
        <c:axId val="934261331"/>
        <c:axId val="1679771806"/>
      </c:barChart>
      <c:catAx>
        <c:axId val="9342613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#Complex Events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79771806"/>
      </c:catAx>
      <c:valAx>
        <c:axId val="167977180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(ms)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3426133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Enumeration comparison on 2 processes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'2'!$A$143</c:f>
            </c:strRef>
          </c:tx>
          <c:spPr>
            <a:solidFill>
              <a:srgbClr val="00FF00"/>
            </a:solidFill>
            <a:ln cmpd="sng">
              <a:solidFill>
                <a:srgbClr val="B6D7A8">
                  <a:alpha val="100000"/>
                </a:srgbClr>
              </a:solidFill>
            </a:ln>
          </c:spPr>
          <c:val>
            <c:numRef>
              <c:f>'2'!$B$143:$D$143</c:f>
              <c:numCache/>
            </c:numRef>
          </c:val>
        </c:ser>
        <c:ser>
          <c:idx val="1"/>
          <c:order val="1"/>
          <c:tx>
            <c:strRef>
              <c:f>'2'!$A$144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0"/>
          </c:dPt>
          <c:val>
            <c:numRef>
              <c:f>'2'!$B$144:$D$144</c:f>
              <c:numCache/>
            </c:numRef>
          </c:val>
        </c:ser>
        <c:axId val="634762073"/>
        <c:axId val="1348585286"/>
      </c:barChart>
      <c:catAx>
        <c:axId val="6347620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Query (A;B;C), Query (A;B+;C), Query (A+;B+;C)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48585286"/>
      </c:catAx>
      <c:valAx>
        <c:axId val="134858528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(ms)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3476207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DCORE on query A;B+;C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'2'!$A$24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'2'!$B$23:$H$23</c:f>
            </c:strRef>
          </c:cat>
          <c:val>
            <c:numRef>
              <c:f>'2'!$B$24:$H$24</c:f>
              <c:numCache/>
            </c:numRef>
          </c:val>
        </c:ser>
        <c:ser>
          <c:idx val="1"/>
          <c:order val="1"/>
          <c:tx>
            <c:strRef>
              <c:f>'2'!$A$25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'2'!$B$23:$H$23</c:f>
            </c:strRef>
          </c:cat>
          <c:val>
            <c:numRef>
              <c:f>'2'!$B$25:$H$25</c:f>
              <c:numCache/>
            </c:numRef>
          </c:val>
        </c:ser>
        <c:ser>
          <c:idx val="2"/>
          <c:order val="2"/>
          <c:tx>
            <c:strRef>
              <c:f>'2'!$A$26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'2'!$B$23:$H$23</c:f>
            </c:strRef>
          </c:cat>
          <c:val>
            <c:numRef>
              <c:f>'2'!$B$26:$H$26</c:f>
              <c:numCache/>
            </c:numRef>
          </c:val>
        </c:ser>
        <c:ser>
          <c:idx val="3"/>
          <c:order val="3"/>
          <c:tx>
            <c:strRef>
              <c:f>'2'!$A$27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'2'!$B$23:$H$23</c:f>
            </c:strRef>
          </c:cat>
          <c:val>
            <c:numRef>
              <c:f>'2'!$B$27:$H$27</c:f>
              <c:numCache/>
            </c:numRef>
          </c:val>
        </c:ser>
        <c:ser>
          <c:idx val="4"/>
          <c:order val="4"/>
          <c:tx>
            <c:strRef>
              <c:f>'2'!$A$28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'2'!$B$23:$H$23</c:f>
            </c:strRef>
          </c:cat>
          <c:val>
            <c:numRef>
              <c:f>'2'!$B$28:$H$28</c:f>
              <c:numCache/>
            </c:numRef>
          </c:val>
        </c:ser>
        <c:ser>
          <c:idx val="5"/>
          <c:order val="5"/>
          <c:tx>
            <c:strRef>
              <c:f>'2'!$A$29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'2'!$B$23:$H$23</c:f>
            </c:strRef>
          </c:cat>
          <c:val>
            <c:numRef>
              <c:f>'2'!$B$29:$H$29</c:f>
              <c:numCache/>
            </c:numRef>
          </c:val>
        </c:ser>
        <c:axId val="1546850081"/>
        <c:axId val="126348954"/>
      </c:barChart>
      <c:catAx>
        <c:axId val="15468500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#complex events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6348954"/>
      </c:catAx>
      <c:valAx>
        <c:axId val="12634895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(ms)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4685008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DCORE on query A;B;C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'2'!$A$14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'2'!$B$13:$H$13</c:f>
            </c:strRef>
          </c:cat>
          <c:val>
            <c:numRef>
              <c:f>'2'!$B$14:$H$14</c:f>
              <c:numCache/>
            </c:numRef>
          </c:val>
        </c:ser>
        <c:ser>
          <c:idx val="1"/>
          <c:order val="1"/>
          <c:tx>
            <c:strRef>
              <c:f>'2'!$A$15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'2'!$B$13:$H$13</c:f>
            </c:strRef>
          </c:cat>
          <c:val>
            <c:numRef>
              <c:f>'2'!$B$15:$H$15</c:f>
              <c:numCache/>
            </c:numRef>
          </c:val>
        </c:ser>
        <c:ser>
          <c:idx val="2"/>
          <c:order val="2"/>
          <c:tx>
            <c:strRef>
              <c:f>'2'!$A$16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'2'!$B$13:$H$13</c:f>
            </c:strRef>
          </c:cat>
          <c:val>
            <c:numRef>
              <c:f>'2'!$B$16:$H$16</c:f>
              <c:numCache/>
            </c:numRef>
          </c:val>
        </c:ser>
        <c:ser>
          <c:idx val="3"/>
          <c:order val="3"/>
          <c:tx>
            <c:strRef>
              <c:f>'2'!$A$17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'2'!$B$13:$H$13</c:f>
            </c:strRef>
          </c:cat>
          <c:val>
            <c:numRef>
              <c:f>'2'!$B$17:$H$17</c:f>
              <c:numCache/>
            </c:numRef>
          </c:val>
        </c:ser>
        <c:ser>
          <c:idx val="4"/>
          <c:order val="4"/>
          <c:tx>
            <c:strRef>
              <c:f>'2'!$A$18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'2'!$B$13:$H$13</c:f>
            </c:strRef>
          </c:cat>
          <c:val>
            <c:numRef>
              <c:f>'2'!$B$18:$H$18</c:f>
              <c:numCache/>
            </c:numRef>
          </c:val>
        </c:ser>
        <c:ser>
          <c:idx val="5"/>
          <c:order val="5"/>
          <c:tx>
            <c:strRef>
              <c:f>'2'!$A$19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'2'!$B$13:$H$13</c:f>
            </c:strRef>
          </c:cat>
          <c:val>
            <c:numRef>
              <c:f>'2'!$B$19:$H$19</c:f>
              <c:numCache/>
            </c:numRef>
          </c:val>
        </c:ser>
        <c:axId val="1977526945"/>
        <c:axId val="630044500"/>
      </c:barChart>
      <c:catAx>
        <c:axId val="19775269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#complex events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30044500"/>
      </c:catAx>
      <c:valAx>
        <c:axId val="6300445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(ms)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7752694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Enumeration comparison on 4 processes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'2'!$A$148</c:f>
            </c:strRef>
          </c:tx>
          <c:spPr>
            <a:solidFill>
              <a:srgbClr val="00FF00"/>
            </a:solidFill>
            <a:ln cmpd="sng">
              <a:solidFill>
                <a:srgbClr val="B6D7A8">
                  <a:alpha val="100000"/>
                </a:srgbClr>
              </a:solidFill>
            </a:ln>
          </c:spPr>
          <c:val>
            <c:numRef>
              <c:f>'2'!$B$148:$D$148</c:f>
              <c:numCache/>
            </c:numRef>
          </c:val>
        </c:ser>
        <c:ser>
          <c:idx val="1"/>
          <c:order val="1"/>
          <c:tx>
            <c:strRef>
              <c:f>'2'!$A$149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0"/>
          </c:dPt>
          <c:val>
            <c:numRef>
              <c:f>'2'!$B$149:$D$149</c:f>
              <c:numCache/>
            </c:numRef>
          </c:val>
        </c:ser>
        <c:axId val="828499067"/>
        <c:axId val="1922110979"/>
      </c:barChart>
      <c:catAx>
        <c:axId val="8284990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Query (A;B;C), Query (A;B+;C), Query (A+;B+;C)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22110979"/>
      </c:catAx>
      <c:valAx>
        <c:axId val="192211097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(ms)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2849906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Enumeration comparison on 6 processes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'2'!$A$153</c:f>
            </c:strRef>
          </c:tx>
          <c:spPr>
            <a:solidFill>
              <a:srgbClr val="00FF00"/>
            </a:solidFill>
            <a:ln cmpd="sng">
              <a:solidFill>
                <a:srgbClr val="B6D7A8">
                  <a:alpha val="100000"/>
                </a:srgbClr>
              </a:solidFill>
            </a:ln>
          </c:spPr>
          <c:val>
            <c:numRef>
              <c:f>'2'!$B$153:$D$153</c:f>
              <c:numCache/>
            </c:numRef>
          </c:val>
        </c:ser>
        <c:ser>
          <c:idx val="1"/>
          <c:order val="1"/>
          <c:tx>
            <c:strRef>
              <c:f>'2'!$A$154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0"/>
          </c:dPt>
          <c:val>
            <c:numRef>
              <c:f>'2'!$B$154:$D$154</c:f>
              <c:numCache/>
            </c:numRef>
          </c:val>
        </c:ser>
        <c:axId val="1106906245"/>
        <c:axId val="1283657527"/>
      </c:barChart>
      <c:catAx>
        <c:axId val="11069062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Query (A;B;C), Query (A;B+;C), Query (A+;B+;C)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83657527"/>
      </c:catAx>
      <c:valAx>
        <c:axId val="128365752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(ms)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0690624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Enumeration comparison on 8 processes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'2'!$A$158</c:f>
            </c:strRef>
          </c:tx>
          <c:spPr>
            <a:solidFill>
              <a:srgbClr val="00FF00"/>
            </a:solidFill>
            <a:ln cmpd="sng">
              <a:solidFill>
                <a:srgbClr val="B6D7A8">
                  <a:alpha val="100000"/>
                </a:srgbClr>
              </a:solidFill>
            </a:ln>
          </c:spPr>
          <c:val>
            <c:numRef>
              <c:f>'2'!$B$158:$D$158</c:f>
              <c:numCache/>
            </c:numRef>
          </c:val>
        </c:ser>
        <c:ser>
          <c:idx val="1"/>
          <c:order val="1"/>
          <c:tx>
            <c:strRef>
              <c:f>'2'!$A$159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0"/>
          </c:dPt>
          <c:val>
            <c:numRef>
              <c:f>'2'!$B$159:$D$159</c:f>
              <c:numCache/>
            </c:numRef>
          </c:val>
        </c:ser>
        <c:axId val="239656646"/>
        <c:axId val="1594355953"/>
      </c:barChart>
      <c:catAx>
        <c:axId val="2396566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Query (A;B;C), Query (A;B+;C), Query (A+;B+;C)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94355953"/>
      </c:catAx>
      <c:valAx>
        <c:axId val="159435595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(ms)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3965664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ser>
          <c:idx val="0"/>
          <c:order val="0"/>
          <c:tx>
            <c:v>A;B;C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'2'!$A$130:$A$137</c:f>
            </c:strRef>
          </c:cat>
          <c:val>
            <c:numRef>
              <c:f>'2'!$E$130:$E$137</c:f>
              <c:numCache/>
            </c:numRef>
          </c:val>
        </c:ser>
        <c:ser>
          <c:idx val="1"/>
          <c:order val="1"/>
          <c:tx>
            <c:v>A;B+;C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'2'!$A$130:$A$137</c:f>
            </c:strRef>
          </c:cat>
          <c:val>
            <c:numRef>
              <c:f>'2'!$J$130:$J$137</c:f>
              <c:numCache/>
            </c:numRef>
          </c:val>
        </c:ser>
        <c:ser>
          <c:idx val="2"/>
          <c:order val="2"/>
          <c:tx>
            <c:v>A+;B+;C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'2'!$A$130:$A$137</c:f>
            </c:strRef>
          </c:cat>
          <c:val>
            <c:numRef>
              <c:f>'2'!$O$130:$O$137</c:f>
              <c:numCache/>
            </c:numRef>
          </c:val>
        </c:ser>
        <c:axId val="1665666564"/>
        <c:axId val="1707669743"/>
      </c:barChart>
      <c:catAx>
        <c:axId val="1665666564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Process identifier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07669743"/>
      </c:catAx>
      <c:valAx>
        <c:axId val="170766974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(ms)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65666564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Coefficient of variation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'1'!$A$55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'1'!$B$54:$E$54</c:f>
            </c:strRef>
          </c:cat>
          <c:val>
            <c:numRef>
              <c:f>'1'!$B$55:$E$55</c:f>
              <c:numCache/>
            </c:numRef>
          </c:val>
          <c:smooth val="0"/>
        </c:ser>
        <c:ser>
          <c:idx val="1"/>
          <c:order val="1"/>
          <c:tx>
            <c:strRef>
              <c:f>'1'!$A$56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'1'!$B$54:$E$54</c:f>
            </c:strRef>
          </c:cat>
          <c:val>
            <c:numRef>
              <c:f>'1'!$B$56:$E$56</c:f>
              <c:numCache/>
            </c:numRef>
          </c:val>
          <c:smooth val="0"/>
        </c:ser>
        <c:ser>
          <c:idx val="2"/>
          <c:order val="2"/>
          <c:tx>
            <c:strRef>
              <c:f>'1'!$A$57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'1'!$B$54:$E$54</c:f>
            </c:strRef>
          </c:cat>
          <c:val>
            <c:numRef>
              <c:f>'1'!$B$57:$E$57</c:f>
              <c:numCache/>
            </c:numRef>
          </c:val>
          <c:smooth val="0"/>
        </c:ser>
        <c:ser>
          <c:idx val="3"/>
          <c:order val="3"/>
          <c:tx>
            <c:strRef>
              <c:f>'1'!$A$59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'1'!$B$54:$E$54</c:f>
            </c:strRef>
          </c:cat>
          <c:val>
            <c:numRef>
              <c:f>'1'!$B$59:$E$59</c:f>
              <c:numCache/>
            </c:numRef>
          </c:val>
          <c:smooth val="0"/>
        </c:ser>
        <c:ser>
          <c:idx val="4"/>
          <c:order val="4"/>
          <c:tx>
            <c:strRef>
              <c:f>'1'!$A$60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'1'!$B$54:$E$54</c:f>
            </c:strRef>
          </c:cat>
          <c:val>
            <c:numRef>
              <c:f>'1'!$B$60:$E$60</c:f>
              <c:numCache/>
            </c:numRef>
          </c:val>
          <c:smooth val="0"/>
        </c:ser>
        <c:axId val="1588567133"/>
        <c:axId val="1913540743"/>
      </c:lineChart>
      <c:catAx>
        <c:axId val="15885671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Complex Events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13540743"/>
      </c:catAx>
      <c:valAx>
        <c:axId val="191354074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Coefficient of variation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8856713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Execution time of linear predicates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'1'!$A$28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'1'!$B$27:$E$27</c:f>
            </c:strRef>
          </c:cat>
          <c:val>
            <c:numRef>
              <c:f>'1'!$B$28:$E$28</c:f>
              <c:numCache/>
            </c:numRef>
          </c:val>
        </c:ser>
        <c:ser>
          <c:idx val="1"/>
          <c:order val="1"/>
          <c:tx>
            <c:strRef>
              <c:f>'1'!$A$29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'1'!$B$27:$E$27</c:f>
            </c:strRef>
          </c:cat>
          <c:val>
            <c:numRef>
              <c:f>'1'!$B$29:$E$29</c:f>
              <c:numCache/>
            </c:numRef>
          </c:val>
        </c:ser>
        <c:ser>
          <c:idx val="2"/>
          <c:order val="2"/>
          <c:tx>
            <c:strRef>
              <c:f>'1'!$A$30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'1'!$B$27:$E$27</c:f>
            </c:strRef>
          </c:cat>
          <c:val>
            <c:numRef>
              <c:f>'1'!$B$30:$E$30</c:f>
              <c:numCache/>
            </c:numRef>
          </c:val>
        </c:ser>
        <c:ser>
          <c:idx val="3"/>
          <c:order val="3"/>
          <c:tx>
            <c:strRef>
              <c:f>'1'!$A$31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'1'!$B$27:$E$27</c:f>
            </c:strRef>
          </c:cat>
          <c:val>
            <c:numRef>
              <c:f>'1'!$B$31:$E$31</c:f>
              <c:numCache/>
            </c:numRef>
          </c:val>
        </c:ser>
        <c:ser>
          <c:idx val="4"/>
          <c:order val="4"/>
          <c:tx>
            <c:strRef>
              <c:f>'1'!$A$33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'1'!$B$27:$E$27</c:f>
            </c:strRef>
          </c:cat>
          <c:val>
            <c:numRef>
              <c:f>'1'!$B$33:$E$33</c:f>
              <c:numCache/>
            </c:numRef>
          </c:val>
        </c:ser>
        <c:ser>
          <c:idx val="5"/>
          <c:order val="5"/>
          <c:tx>
            <c:strRef>
              <c:f>'1'!$A$35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'1'!$B$27:$E$27</c:f>
            </c:strRef>
          </c:cat>
          <c:val>
            <c:numRef>
              <c:f>'1'!$B$35:$E$35</c:f>
              <c:numCache/>
            </c:numRef>
          </c:val>
        </c:ser>
        <c:axId val="57371127"/>
        <c:axId val="1884418578"/>
      </c:barChart>
      <c:catAx>
        <c:axId val="573711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Complex Events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84418578"/>
      </c:catAx>
      <c:valAx>
        <c:axId val="18844185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(ms)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737112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Coefficient of variation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'1'!$A$65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'1'!$B$64:$E$64</c:f>
            </c:strRef>
          </c:cat>
          <c:val>
            <c:numRef>
              <c:f>'1'!$B$65:$E$65</c:f>
              <c:numCache/>
            </c:numRef>
          </c:val>
          <c:smooth val="0"/>
        </c:ser>
        <c:ser>
          <c:idx val="1"/>
          <c:order val="1"/>
          <c:tx>
            <c:strRef>
              <c:f>'1'!$A$66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'1'!$B$64:$E$64</c:f>
            </c:strRef>
          </c:cat>
          <c:val>
            <c:numRef>
              <c:f>'1'!$B$66:$E$66</c:f>
              <c:numCache/>
            </c:numRef>
          </c:val>
          <c:smooth val="0"/>
        </c:ser>
        <c:ser>
          <c:idx val="2"/>
          <c:order val="2"/>
          <c:tx>
            <c:strRef>
              <c:f>'1'!$A$67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'1'!$B$64:$E$64</c:f>
            </c:strRef>
          </c:cat>
          <c:val>
            <c:numRef>
              <c:f>'1'!$B$67:$E$67</c:f>
              <c:numCache/>
            </c:numRef>
          </c:val>
          <c:smooth val="0"/>
        </c:ser>
        <c:ser>
          <c:idx val="3"/>
          <c:order val="3"/>
          <c:tx>
            <c:strRef>
              <c:f>'1'!$A$69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'1'!$B$64:$E$64</c:f>
            </c:strRef>
          </c:cat>
          <c:val>
            <c:numRef>
              <c:f>'1'!$B$69:$E$69</c:f>
              <c:numCache/>
            </c:numRef>
          </c:val>
          <c:smooth val="0"/>
        </c:ser>
        <c:ser>
          <c:idx val="4"/>
          <c:order val="4"/>
          <c:tx>
            <c:strRef>
              <c:f>'1'!$A$70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'1'!$B$64:$E$64</c:f>
            </c:strRef>
          </c:cat>
          <c:val>
            <c:numRef>
              <c:f>'1'!$B$70:$E$70</c:f>
              <c:numCache/>
            </c:numRef>
          </c:val>
          <c:smooth val="0"/>
        </c:ser>
        <c:axId val="1906560915"/>
        <c:axId val="1862824619"/>
      </c:lineChart>
      <c:catAx>
        <c:axId val="19065609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Complex Events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62824619"/>
      </c:catAx>
      <c:valAx>
        <c:axId val="186282461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Coefficient of variation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0656091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Execution time of linear predicates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'1'!$A$40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'1'!$B$39:$E$39</c:f>
            </c:strRef>
          </c:cat>
          <c:val>
            <c:numRef>
              <c:f>'1'!$B$40:$E$40</c:f>
              <c:numCache/>
            </c:numRef>
          </c:val>
        </c:ser>
        <c:ser>
          <c:idx val="1"/>
          <c:order val="1"/>
          <c:tx>
            <c:strRef>
              <c:f>'1'!$A$41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'1'!$B$39:$E$39</c:f>
            </c:strRef>
          </c:cat>
          <c:val>
            <c:numRef>
              <c:f>'1'!$B$41:$E$41</c:f>
              <c:numCache/>
            </c:numRef>
          </c:val>
        </c:ser>
        <c:ser>
          <c:idx val="2"/>
          <c:order val="2"/>
          <c:tx>
            <c:strRef>
              <c:f>'1'!$A$18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'1'!$B$39:$E$39</c:f>
            </c:strRef>
          </c:cat>
          <c:val>
            <c:numRef>
              <c:f>'1'!$B$18:$E$18</c:f>
              <c:numCache/>
            </c:numRef>
          </c:val>
        </c:ser>
        <c:ser>
          <c:idx val="3"/>
          <c:order val="3"/>
          <c:tx>
            <c:strRef>
              <c:f>'1'!$A$19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'1'!$B$39:$E$39</c:f>
            </c:strRef>
          </c:cat>
          <c:val>
            <c:numRef>
              <c:f>'1'!$B$19:$E$19</c:f>
              <c:numCache/>
            </c:numRef>
          </c:val>
        </c:ser>
        <c:ser>
          <c:idx val="4"/>
          <c:order val="4"/>
          <c:tx>
            <c:strRef>
              <c:f>'1'!$A$21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'1'!$B$39:$E$39</c:f>
            </c:strRef>
          </c:cat>
          <c:val>
            <c:numRef>
              <c:f>'1'!$B$21:$E$21</c:f>
              <c:numCache/>
            </c:numRef>
          </c:val>
        </c:ser>
        <c:ser>
          <c:idx val="5"/>
          <c:order val="5"/>
          <c:tx>
            <c:strRef>
              <c:f>'1'!$A$47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'1'!$B$39:$E$39</c:f>
            </c:strRef>
          </c:cat>
          <c:val>
            <c:numRef>
              <c:f>'1'!$B$47:$E$47</c:f>
              <c:numCache/>
            </c:numRef>
          </c:val>
        </c:ser>
        <c:axId val="71917208"/>
        <c:axId val="466861547"/>
      </c:barChart>
      <c:catAx>
        <c:axId val="71917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#Complex Events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66861547"/>
      </c:catAx>
      <c:valAx>
        <c:axId val="46686154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(ms)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191720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Coefficient of variation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'1'!$A$75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'1'!$B$64:$E$64</c:f>
            </c:strRef>
          </c:cat>
          <c:val>
            <c:numRef>
              <c:f>'1'!$B$75:$E$75</c:f>
              <c:numCache/>
            </c:numRef>
          </c:val>
          <c:smooth val="0"/>
        </c:ser>
        <c:ser>
          <c:idx val="1"/>
          <c:order val="1"/>
          <c:tx>
            <c:strRef>
              <c:f>'1'!$A$76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'1'!$B$64:$E$64</c:f>
            </c:strRef>
          </c:cat>
          <c:val>
            <c:numRef>
              <c:f>'1'!$B$76:$E$76</c:f>
              <c:numCache/>
            </c:numRef>
          </c:val>
          <c:smooth val="0"/>
        </c:ser>
        <c:ser>
          <c:idx val="2"/>
          <c:order val="2"/>
          <c:tx>
            <c:strRef>
              <c:f>'1'!$A$77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'1'!$B$64:$E$64</c:f>
            </c:strRef>
          </c:cat>
          <c:val>
            <c:numRef>
              <c:f>'1'!$B$77:$E$77</c:f>
              <c:numCache/>
            </c:numRef>
          </c:val>
          <c:smooth val="0"/>
        </c:ser>
        <c:ser>
          <c:idx val="3"/>
          <c:order val="3"/>
          <c:tx>
            <c:strRef>
              <c:f>'1'!$A$79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'1'!$B$64:$E$64</c:f>
            </c:strRef>
          </c:cat>
          <c:val>
            <c:numRef>
              <c:f>'1'!$B$79:$E$79</c:f>
              <c:numCache/>
            </c:numRef>
          </c:val>
          <c:smooth val="0"/>
        </c:ser>
        <c:ser>
          <c:idx val="4"/>
          <c:order val="4"/>
          <c:tx>
            <c:strRef>
              <c:f>'1'!$A$80</c:f>
            </c:strRef>
          </c:tx>
          <c:spPr>
            <a:ln cmpd="sng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'1'!$B$64:$E$64</c:f>
            </c:strRef>
          </c:cat>
          <c:val>
            <c:numRef>
              <c:f>'1'!$B$80:$E$80</c:f>
              <c:numCache/>
            </c:numRef>
          </c:val>
          <c:smooth val="0"/>
        </c:ser>
        <c:axId val="639766396"/>
        <c:axId val="1826117565"/>
      </c:lineChart>
      <c:catAx>
        <c:axId val="6397663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Complex Events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26117565"/>
      </c:catAx>
      <c:valAx>
        <c:axId val="182611756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Coefficient of variation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3976639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On the scalability of the system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'1'!$A$91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'1'!$B$90:$G$90</c:f>
            </c:strRef>
          </c:cat>
          <c:val>
            <c:numRef>
              <c:f>'1'!$B$91:$G$91</c:f>
              <c:numCache/>
            </c:numRef>
          </c:val>
          <c:smooth val="1"/>
        </c:ser>
        <c:ser>
          <c:idx val="1"/>
          <c:order val="1"/>
          <c:tx>
            <c:strRef>
              <c:f>'1'!$A$92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'1'!$B$90:$G$90</c:f>
            </c:strRef>
          </c:cat>
          <c:val>
            <c:numRef>
              <c:f>'1'!$B$92:$G$92</c:f>
              <c:numCache/>
            </c:numRef>
          </c:val>
          <c:smooth val="1"/>
        </c:ser>
        <c:ser>
          <c:idx val="2"/>
          <c:order val="2"/>
          <c:tx>
            <c:strRef>
              <c:f>'1'!$A$93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'1'!$B$90:$G$90</c:f>
            </c:strRef>
          </c:cat>
          <c:val>
            <c:numRef>
              <c:f>'1'!$B$93:$G$93</c:f>
              <c:numCache/>
            </c:numRef>
          </c:val>
          <c:smooth val="1"/>
        </c:ser>
        <c:ser>
          <c:idx val="3"/>
          <c:order val="3"/>
          <c:tx>
            <c:strRef>
              <c:f>'1'!$A$95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'1'!$B$90:$G$90</c:f>
            </c:strRef>
          </c:cat>
          <c:val>
            <c:numRef>
              <c:f>'1'!$B$95:$G$95</c:f>
              <c:numCache/>
            </c:numRef>
          </c:val>
          <c:smooth val="1"/>
        </c:ser>
        <c:ser>
          <c:idx val="4"/>
          <c:order val="4"/>
          <c:tx>
            <c:strRef>
              <c:f>'1'!$A$96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'1'!$B$90:$G$90</c:f>
            </c:strRef>
          </c:cat>
          <c:val>
            <c:numRef>
              <c:f>'1'!$B$96:$G$96</c:f>
              <c:numCache/>
            </c:numRef>
          </c:val>
          <c:smooth val="1"/>
        </c:ser>
        <c:axId val="1697344573"/>
        <c:axId val="1250018582"/>
      </c:lineChart>
      <c:catAx>
        <c:axId val="1697344573"/>
        <c:scaling>
          <c:orientation val="minMax"/>
          <c:min val="1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#Workers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50018582"/>
      </c:catAx>
      <c:valAx>
        <c:axId val="125001858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Time(ms)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9734457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On the scalability of the system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'1'!$I$91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'1'!$J$90:$O$90</c:f>
            </c:strRef>
          </c:cat>
          <c:val>
            <c:numRef>
              <c:f>'1'!$J$91:$O$91</c:f>
              <c:numCache/>
            </c:numRef>
          </c:val>
          <c:smooth val="1"/>
        </c:ser>
        <c:ser>
          <c:idx val="1"/>
          <c:order val="1"/>
          <c:tx>
            <c:strRef>
              <c:f>'1'!$I$92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'1'!$J$90:$O$90</c:f>
            </c:strRef>
          </c:cat>
          <c:val>
            <c:numRef>
              <c:f>'1'!$J$92:$O$92</c:f>
              <c:numCache/>
            </c:numRef>
          </c:val>
          <c:smooth val="1"/>
        </c:ser>
        <c:ser>
          <c:idx val="2"/>
          <c:order val="2"/>
          <c:tx>
            <c:strRef>
              <c:f>'1'!$I$93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'1'!$J$90:$O$90</c:f>
            </c:strRef>
          </c:cat>
          <c:val>
            <c:numRef>
              <c:f>'1'!$J$93:$O$93</c:f>
              <c:numCache/>
            </c:numRef>
          </c:val>
          <c:smooth val="1"/>
        </c:ser>
        <c:ser>
          <c:idx val="3"/>
          <c:order val="3"/>
          <c:tx>
            <c:strRef>
              <c:f>'1'!$I$95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'1'!$J$90:$O$90</c:f>
            </c:strRef>
          </c:cat>
          <c:val>
            <c:numRef>
              <c:f>'1'!$J$95:$O$95</c:f>
              <c:numCache/>
            </c:numRef>
          </c:val>
          <c:smooth val="1"/>
        </c:ser>
        <c:ser>
          <c:idx val="4"/>
          <c:order val="4"/>
          <c:tx>
            <c:strRef>
              <c:f>'1'!$I$96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'1'!$J$90:$O$90</c:f>
            </c:strRef>
          </c:cat>
          <c:val>
            <c:numRef>
              <c:f>'1'!$J$96:$O$96</c:f>
              <c:numCache/>
            </c:numRef>
          </c:val>
          <c:smooth val="1"/>
        </c:ser>
        <c:axId val="1330192525"/>
        <c:axId val="1211828591"/>
      </c:lineChart>
      <c:catAx>
        <c:axId val="1330192525"/>
        <c:scaling>
          <c:orientation val="minMax"/>
          <c:min val="1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#Workers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11828591"/>
      </c:catAx>
      <c:valAx>
        <c:axId val="121182859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Time(ms)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3019252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DCORE on query A+;B+;C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'2'!$A$34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'2'!$B$33:$H$33</c:f>
            </c:strRef>
          </c:cat>
          <c:val>
            <c:numRef>
              <c:f>'2'!$B$34:$H$34</c:f>
              <c:numCache/>
            </c:numRef>
          </c:val>
        </c:ser>
        <c:ser>
          <c:idx val="1"/>
          <c:order val="1"/>
          <c:tx>
            <c:strRef>
              <c:f>'2'!$A$35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'2'!$B$33:$H$33</c:f>
            </c:strRef>
          </c:cat>
          <c:val>
            <c:numRef>
              <c:f>'2'!$B$35:$H$35</c:f>
              <c:numCache/>
            </c:numRef>
          </c:val>
        </c:ser>
        <c:ser>
          <c:idx val="2"/>
          <c:order val="2"/>
          <c:tx>
            <c:strRef>
              <c:f>'2'!$A$36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'2'!$B$33:$H$33</c:f>
            </c:strRef>
          </c:cat>
          <c:val>
            <c:numRef>
              <c:f>'2'!$B$36:$H$36</c:f>
              <c:numCache/>
            </c:numRef>
          </c:val>
        </c:ser>
        <c:ser>
          <c:idx val="3"/>
          <c:order val="3"/>
          <c:tx>
            <c:strRef>
              <c:f>'2'!$A$37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'2'!$B$33:$H$33</c:f>
            </c:strRef>
          </c:cat>
          <c:val>
            <c:numRef>
              <c:f>'2'!$B$37:$H$37</c:f>
              <c:numCache/>
            </c:numRef>
          </c:val>
        </c:ser>
        <c:ser>
          <c:idx val="4"/>
          <c:order val="4"/>
          <c:tx>
            <c:strRef>
              <c:f>'2'!$A$38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'2'!$B$33:$H$33</c:f>
            </c:strRef>
          </c:cat>
          <c:val>
            <c:numRef>
              <c:f>'2'!$B$38:$H$38</c:f>
              <c:numCache/>
            </c:numRef>
          </c:val>
        </c:ser>
        <c:ser>
          <c:idx val="5"/>
          <c:order val="5"/>
          <c:tx>
            <c:strRef>
              <c:f>'2'!$A$39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'2'!$B$33:$H$33</c:f>
            </c:strRef>
          </c:cat>
          <c:val>
            <c:numRef>
              <c:f>'2'!$B$39:$H$39</c:f>
              <c:numCache/>
            </c:numRef>
          </c:val>
        </c:ser>
        <c:axId val="528628331"/>
        <c:axId val="2071520665"/>
      </c:barChart>
      <c:catAx>
        <c:axId val="5286283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#complex events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71520665"/>
      </c:catAx>
      <c:valAx>
        <c:axId val="207152066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Time(ms)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2862833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8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285750</xdr:colOff>
      <xdr:row>11</xdr:row>
      <xdr:rowOff>114300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285750</xdr:colOff>
      <xdr:row>47</xdr:row>
      <xdr:rowOff>200025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5</xdr:col>
      <xdr:colOff>285750</xdr:colOff>
      <xdr:row>29</xdr:row>
      <xdr:rowOff>190500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5</xdr:col>
      <xdr:colOff>285750</xdr:colOff>
      <xdr:row>66</xdr:row>
      <xdr:rowOff>85725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11</xdr:col>
      <xdr:colOff>361950</xdr:colOff>
      <xdr:row>21</xdr:row>
      <xdr:rowOff>9525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11</xdr:col>
      <xdr:colOff>361950</xdr:colOff>
      <xdr:row>57</xdr:row>
      <xdr:rowOff>19050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0</xdr:col>
      <xdr:colOff>704850</xdr:colOff>
      <xdr:row>97</xdr:row>
      <xdr:rowOff>133350</xdr:rowOff>
    </xdr:from>
    <xdr:ext cx="5715000" cy="35337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8</xdr:col>
      <xdr:colOff>47625</xdr:colOff>
      <xdr:row>97</xdr:row>
      <xdr:rowOff>133350</xdr:rowOff>
    </xdr:from>
    <xdr:ext cx="5715000" cy="353377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14</xdr:col>
      <xdr:colOff>638175</xdr:colOff>
      <xdr:row>40</xdr:row>
      <xdr:rowOff>123825</xdr:rowOff>
    </xdr:from>
    <xdr:ext cx="6886575" cy="4276725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381000</xdr:colOff>
      <xdr:row>141</xdr:row>
      <xdr:rowOff>38100</xdr:rowOff>
    </xdr:from>
    <xdr:ext cx="5819775" cy="2286000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7</xdr:col>
      <xdr:colOff>295275</xdr:colOff>
      <xdr:row>40</xdr:row>
      <xdr:rowOff>123825</xdr:rowOff>
    </xdr:from>
    <xdr:ext cx="6981825" cy="4276725"/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0</xdr:colOff>
      <xdr:row>40</xdr:row>
      <xdr:rowOff>123825</xdr:rowOff>
    </xdr:from>
    <xdr:ext cx="6886575" cy="4276725"/>
    <xdr:graphicFrame>
      <xdr:nvGraphicFramePr>
        <xdr:cNvPr id="12" name="Chart 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11</xdr:col>
      <xdr:colOff>533400</xdr:colOff>
      <xdr:row>141</xdr:row>
      <xdr:rowOff>38100</xdr:rowOff>
    </xdr:from>
    <xdr:ext cx="5819775" cy="2286000"/>
    <xdr:graphicFrame>
      <xdr:nvGraphicFramePr>
        <xdr:cNvPr id="13" name="Chart 1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</xdr:col>
      <xdr:colOff>381000</xdr:colOff>
      <xdr:row>153</xdr:row>
      <xdr:rowOff>19050</xdr:rowOff>
    </xdr:from>
    <xdr:ext cx="5819775" cy="2286000"/>
    <xdr:graphicFrame>
      <xdr:nvGraphicFramePr>
        <xdr:cNvPr id="14" name="Chart 1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11</xdr:col>
      <xdr:colOff>533400</xdr:colOff>
      <xdr:row>153</xdr:row>
      <xdr:rowOff>19050</xdr:rowOff>
    </xdr:from>
    <xdr:ext cx="5819775" cy="2286000"/>
    <xdr:graphicFrame>
      <xdr:nvGraphicFramePr>
        <xdr:cNvPr id="15" name="Chart 1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16</xdr:col>
      <xdr:colOff>295275</xdr:colOff>
      <xdr:row>121</xdr:row>
      <xdr:rowOff>0</xdr:rowOff>
    </xdr:from>
    <xdr:ext cx="5715000" cy="3533775"/>
    <xdr:graphicFrame>
      <xdr:nvGraphicFramePr>
        <xdr:cNvPr id="16" name="Chart 1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sheetData>
    <row r="1">
      <c r="A1" s="1" t="s">
        <v>0</v>
      </c>
      <c r="E1" s="2"/>
      <c r="F1" s="2"/>
      <c r="G1" s="3"/>
      <c r="H1" s="4" t="s">
        <v>1</v>
      </c>
      <c r="K1" s="3"/>
      <c r="L1" s="5"/>
      <c r="M1" s="6">
        <v>81.0</v>
      </c>
    </row>
    <row r="2">
      <c r="A2" s="7" t="s">
        <v>2</v>
      </c>
      <c r="G2" s="3"/>
      <c r="H2" s="4" t="s">
        <v>3</v>
      </c>
      <c r="K2" s="3"/>
      <c r="L2" s="5"/>
      <c r="M2" s="6">
        <v>81.0</v>
      </c>
    </row>
    <row r="3">
      <c r="A3" s="7" t="s">
        <v>4</v>
      </c>
      <c r="G3" s="3"/>
      <c r="H3" s="4" t="s">
        <v>5</v>
      </c>
      <c r="K3" s="3"/>
      <c r="L3" s="5"/>
      <c r="M3" s="6">
        <v>81.0</v>
      </c>
    </row>
    <row r="4">
      <c r="A4" s="7" t="s">
        <v>6</v>
      </c>
      <c r="G4" s="3"/>
      <c r="H4" s="4" t="s">
        <v>7</v>
      </c>
      <c r="K4" s="3"/>
      <c r="L4" s="5"/>
      <c r="M4" s="6">
        <v>82.0</v>
      </c>
    </row>
    <row r="5">
      <c r="A5" s="7" t="s">
        <v>8</v>
      </c>
      <c r="G5" s="3"/>
      <c r="H5" s="4" t="s">
        <v>9</v>
      </c>
      <c r="I5" s="4"/>
      <c r="J5" s="4"/>
      <c r="K5" s="3"/>
      <c r="L5" s="6" t="s">
        <v>10</v>
      </c>
      <c r="M5" s="5">
        <f>AVERAGE(M1:M4)</f>
        <v>81.25</v>
      </c>
    </row>
    <row r="6">
      <c r="A6" s="7" t="s">
        <v>11</v>
      </c>
      <c r="G6" s="8"/>
      <c r="H6" s="4" t="s">
        <v>12</v>
      </c>
      <c r="K6" s="8"/>
      <c r="L6" s="6" t="s">
        <v>13</v>
      </c>
      <c r="M6" s="5">
        <f>STDEV(M1:M4)</f>
        <v>0.5</v>
      </c>
    </row>
    <row r="7">
      <c r="A7" s="7" t="s">
        <v>14</v>
      </c>
      <c r="G7" s="9"/>
      <c r="H7" s="8"/>
      <c r="L7" s="6" t="s">
        <v>15</v>
      </c>
      <c r="M7" s="5">
        <f>M6/M5</f>
        <v>0.006153846154</v>
      </c>
    </row>
    <row r="8">
      <c r="A8" s="7" t="s">
        <v>16</v>
      </c>
      <c r="G8" s="9"/>
    </row>
    <row r="9">
      <c r="A9" s="8"/>
      <c r="G9" s="9"/>
      <c r="H9" s="6" t="s">
        <v>17</v>
      </c>
    </row>
    <row r="10">
      <c r="A10" s="9"/>
      <c r="B10" s="9"/>
      <c r="C10" s="9"/>
      <c r="D10" s="9"/>
      <c r="E10" s="9"/>
      <c r="F10" s="9"/>
      <c r="G10" s="9"/>
      <c r="H10" s="10" t="s">
        <v>18</v>
      </c>
    </row>
    <row r="11">
      <c r="A11" s="11" t="s">
        <v>19</v>
      </c>
      <c r="F11" s="9"/>
      <c r="G11" s="9"/>
      <c r="H11" s="10" t="s">
        <v>20</v>
      </c>
    </row>
    <row r="12">
      <c r="A12" s="9"/>
      <c r="B12" s="12" t="s">
        <v>21</v>
      </c>
      <c r="D12" s="9"/>
      <c r="E12" s="9"/>
      <c r="F12" s="9"/>
    </row>
    <row r="13">
      <c r="A13" s="13" t="s">
        <v>22</v>
      </c>
      <c r="F13" s="8"/>
      <c r="J13" s="14"/>
      <c r="K13" s="14"/>
      <c r="L13" s="14"/>
      <c r="M13" s="14"/>
      <c r="N13" s="14"/>
    </row>
    <row r="14">
      <c r="A14" s="15" t="s">
        <v>23</v>
      </c>
      <c r="B14" s="16" t="s">
        <v>24</v>
      </c>
      <c r="N14" s="12"/>
    </row>
    <row r="15">
      <c r="A15" s="17" t="s">
        <v>25</v>
      </c>
      <c r="B15" s="18">
        <v>49.0</v>
      </c>
      <c r="C15" s="18">
        <v>129.0</v>
      </c>
      <c r="D15" s="18">
        <v>321.0</v>
      </c>
      <c r="E15" s="18">
        <v>769.0</v>
      </c>
      <c r="K15" s="19"/>
      <c r="L15" s="19"/>
      <c r="M15" s="19"/>
      <c r="N15" s="19"/>
    </row>
    <row r="16">
      <c r="A16" s="20" t="s">
        <v>26</v>
      </c>
      <c r="B16" s="21">
        <v>8490.0</v>
      </c>
      <c r="C16" s="21">
        <v>13551.0</v>
      </c>
      <c r="D16" s="21">
        <v>28786.0</v>
      </c>
      <c r="E16" s="21">
        <v>64231.0</v>
      </c>
      <c r="K16" s="19"/>
      <c r="L16" s="19"/>
      <c r="M16" s="19"/>
      <c r="N16" s="19"/>
    </row>
    <row r="17">
      <c r="A17" s="20" t="s">
        <v>27</v>
      </c>
      <c r="B17" s="21">
        <v>6378.0</v>
      </c>
      <c r="C17" s="21">
        <v>7476.0</v>
      </c>
      <c r="D17" s="21">
        <v>11477.0</v>
      </c>
      <c r="E17" s="21">
        <v>21640.0</v>
      </c>
      <c r="K17" s="19"/>
      <c r="L17" s="19"/>
      <c r="M17" s="19"/>
      <c r="N17" s="19"/>
    </row>
    <row r="18">
      <c r="A18" s="20" t="s">
        <v>28</v>
      </c>
      <c r="B18" s="21">
        <v>6454.0</v>
      </c>
      <c r="C18" s="21">
        <v>7568.0</v>
      </c>
      <c r="D18" s="21">
        <v>11577.0</v>
      </c>
      <c r="E18" s="21">
        <v>20762.0</v>
      </c>
      <c r="K18" s="19"/>
      <c r="L18" s="19"/>
      <c r="M18" s="19"/>
      <c r="N18" s="19"/>
    </row>
    <row r="19">
      <c r="A19" s="20" t="s">
        <v>29</v>
      </c>
      <c r="B19" s="21">
        <v>6386.0</v>
      </c>
      <c r="C19" s="21">
        <v>7290.0</v>
      </c>
      <c r="D19" s="21">
        <v>11529.0</v>
      </c>
      <c r="E19" s="21">
        <v>20743.0</v>
      </c>
      <c r="K19" s="19"/>
      <c r="L19" s="19"/>
      <c r="M19" s="19"/>
      <c r="N19" s="19"/>
    </row>
    <row r="20">
      <c r="A20" s="20" t="s">
        <v>30</v>
      </c>
      <c r="B20" s="21">
        <v>6333.0</v>
      </c>
      <c r="C20" s="21">
        <v>8416.0</v>
      </c>
      <c r="D20" s="21">
        <v>15458.0</v>
      </c>
      <c r="E20" s="21">
        <v>30986.0</v>
      </c>
      <c r="K20" s="19"/>
      <c r="L20" s="19"/>
      <c r="M20" s="19"/>
      <c r="N20" s="19"/>
    </row>
    <row r="21">
      <c r="A21" s="20" t="s">
        <v>31</v>
      </c>
      <c r="B21" s="21">
        <v>6447.0</v>
      </c>
      <c r="C21" s="21">
        <v>8479.0</v>
      </c>
      <c r="D21" s="21">
        <v>12426.0</v>
      </c>
      <c r="E21" s="21">
        <v>23605.0</v>
      </c>
      <c r="K21" s="19"/>
      <c r="L21" s="19"/>
      <c r="M21" s="19"/>
      <c r="N21" s="19"/>
      <c r="O21" s="19"/>
      <c r="P21" s="19"/>
      <c r="Q21" s="19"/>
    </row>
    <row r="22">
      <c r="A22" s="20" t="s">
        <v>32</v>
      </c>
      <c r="B22" s="22">
        <v>2578.0</v>
      </c>
      <c r="C22" s="22">
        <v>6647.0</v>
      </c>
      <c r="D22" s="22">
        <v>17339.0</v>
      </c>
      <c r="E22" s="22">
        <v>44420.0</v>
      </c>
      <c r="K22" s="19"/>
      <c r="L22" s="19"/>
      <c r="M22" s="19"/>
      <c r="N22" s="19"/>
      <c r="O22" s="19"/>
      <c r="P22" s="19"/>
      <c r="Q22" s="19"/>
    </row>
    <row r="23">
      <c r="A23" s="20" t="s">
        <v>33</v>
      </c>
      <c r="B23" s="21">
        <v>1135.0</v>
      </c>
      <c r="C23" s="22">
        <v>2297.0</v>
      </c>
      <c r="D23" s="21">
        <v>5273.0</v>
      </c>
      <c r="E23" s="21">
        <v>13100.0</v>
      </c>
      <c r="K23" s="19"/>
      <c r="L23" s="19"/>
      <c r="M23" s="19"/>
      <c r="N23" s="19"/>
      <c r="O23" s="19"/>
      <c r="P23" s="19"/>
      <c r="Q23" s="19"/>
      <c r="S23" s="13" t="s">
        <v>34</v>
      </c>
    </row>
    <row r="24">
      <c r="K24" s="19"/>
      <c r="L24" s="19"/>
      <c r="M24" s="19"/>
      <c r="N24" s="19"/>
      <c r="O24" s="19"/>
      <c r="P24" s="19"/>
      <c r="Q24" s="19"/>
      <c r="S24" s="15" t="s">
        <v>23</v>
      </c>
      <c r="T24" s="16" t="s">
        <v>24</v>
      </c>
    </row>
    <row r="25">
      <c r="A25" s="13" t="s">
        <v>35</v>
      </c>
      <c r="K25" s="19"/>
      <c r="L25" s="19"/>
      <c r="M25" s="19"/>
      <c r="N25" s="19"/>
      <c r="O25" s="19"/>
      <c r="P25" s="19"/>
      <c r="Q25" s="19"/>
      <c r="S25" s="17" t="s">
        <v>25</v>
      </c>
      <c r="T25" s="18">
        <v>49.0</v>
      </c>
      <c r="U25" s="18">
        <v>129.0</v>
      </c>
      <c r="V25" s="18">
        <v>321.0</v>
      </c>
      <c r="W25" s="18">
        <v>769.0</v>
      </c>
    </row>
    <row r="26">
      <c r="A26" s="15" t="s">
        <v>23</v>
      </c>
      <c r="B26" s="16" t="s">
        <v>24</v>
      </c>
      <c r="K26" s="19"/>
      <c r="L26" s="19"/>
      <c r="M26" s="19"/>
      <c r="N26" s="19"/>
      <c r="O26" s="19"/>
      <c r="P26" s="19"/>
      <c r="Q26" s="19"/>
      <c r="S26" s="20" t="s">
        <v>26</v>
      </c>
      <c r="T26" s="21">
        <v>8517.0</v>
      </c>
      <c r="U26" s="21">
        <v>13495.0</v>
      </c>
      <c r="V26" s="21">
        <v>27809.0</v>
      </c>
      <c r="W26" s="21">
        <v>64446.0</v>
      </c>
    </row>
    <row r="27">
      <c r="A27" s="17" t="s">
        <v>25</v>
      </c>
      <c r="B27" s="18">
        <f>2^5-1</f>
        <v>31</v>
      </c>
      <c r="C27" s="18">
        <f>2^7-1</f>
        <v>127</v>
      </c>
      <c r="D27" s="18">
        <f>2^8-1</f>
        <v>255</v>
      </c>
      <c r="E27" s="18">
        <f>2^10-1</f>
        <v>1023</v>
      </c>
      <c r="K27" s="9"/>
      <c r="L27" s="9"/>
      <c r="M27" s="9"/>
      <c r="N27" s="9"/>
      <c r="O27" s="9"/>
      <c r="P27" s="9"/>
      <c r="Q27" s="9"/>
      <c r="S27" s="20" t="s">
        <v>27</v>
      </c>
      <c r="T27" s="21">
        <v>6342.0</v>
      </c>
      <c r="U27" s="21">
        <v>7468.0</v>
      </c>
      <c r="V27" s="21">
        <v>11414.0</v>
      </c>
      <c r="W27" s="21">
        <v>21557.0</v>
      </c>
    </row>
    <row r="28">
      <c r="A28" s="20" t="s">
        <v>26</v>
      </c>
      <c r="B28" s="21">
        <v>7487.0</v>
      </c>
      <c r="C28" s="21">
        <v>14445.0</v>
      </c>
      <c r="D28" s="21">
        <v>25664.0</v>
      </c>
      <c r="E28" s="21">
        <v>97084.0</v>
      </c>
      <c r="K28" s="9"/>
      <c r="L28" s="9"/>
      <c r="M28" s="9"/>
      <c r="N28" s="9"/>
      <c r="O28" s="9"/>
      <c r="P28" s="9"/>
      <c r="Q28" s="9"/>
      <c r="S28" s="20" t="s">
        <v>28</v>
      </c>
      <c r="T28" s="21">
        <v>6268.0</v>
      </c>
      <c r="U28" s="21">
        <v>7342.0</v>
      </c>
      <c r="V28" s="21">
        <v>11428.0</v>
      </c>
      <c r="W28" s="21">
        <v>20588.0</v>
      </c>
    </row>
    <row r="29">
      <c r="A29" s="20" t="s">
        <v>27</v>
      </c>
      <c r="B29" s="21">
        <v>5384.0</v>
      </c>
      <c r="C29" s="21">
        <v>7395.0</v>
      </c>
      <c r="D29" s="21">
        <v>11295.0</v>
      </c>
      <c r="E29" s="21">
        <v>30877.0</v>
      </c>
      <c r="S29" s="20" t="s">
        <v>29</v>
      </c>
      <c r="T29" s="21">
        <v>6479.0</v>
      </c>
      <c r="U29" s="21">
        <v>7198.0</v>
      </c>
      <c r="V29" s="21">
        <v>11438.0</v>
      </c>
      <c r="W29" s="21">
        <v>20578.0</v>
      </c>
    </row>
    <row r="30">
      <c r="A30" s="20" t="s">
        <v>28</v>
      </c>
      <c r="B30" s="21">
        <v>6185.0</v>
      </c>
      <c r="C30" s="21">
        <v>8305.0</v>
      </c>
      <c r="D30" s="21">
        <v>11505.0</v>
      </c>
      <c r="E30" s="21">
        <v>29793.0</v>
      </c>
      <c r="S30" s="20" t="s">
        <v>30</v>
      </c>
      <c r="T30" s="21">
        <v>6370.0</v>
      </c>
      <c r="U30" s="21">
        <v>8450.0</v>
      </c>
      <c r="V30" s="21">
        <v>14554.0</v>
      </c>
      <c r="W30" s="21">
        <v>30818.0</v>
      </c>
    </row>
    <row r="31">
      <c r="A31" s="20" t="s">
        <v>29</v>
      </c>
      <c r="B31" s="21">
        <v>5322.0</v>
      </c>
      <c r="C31" s="21">
        <v>7425.0</v>
      </c>
      <c r="D31" s="21">
        <v>10434.0</v>
      </c>
      <c r="E31" s="21">
        <v>28682.0</v>
      </c>
      <c r="S31" s="20" t="s">
        <v>31</v>
      </c>
      <c r="T31" s="21">
        <v>6455.0</v>
      </c>
      <c r="U31" s="21">
        <v>8389.0</v>
      </c>
      <c r="V31" s="21">
        <v>12609.0</v>
      </c>
      <c r="W31" s="21">
        <v>23699.0</v>
      </c>
    </row>
    <row r="32">
      <c r="A32" s="20" t="s">
        <v>30</v>
      </c>
      <c r="B32" s="21">
        <v>6266.0</v>
      </c>
      <c r="C32" s="21">
        <v>8304.0</v>
      </c>
      <c r="D32" s="21">
        <v>11354.0</v>
      </c>
      <c r="E32" s="21">
        <v>31628.0</v>
      </c>
      <c r="F32" s="19"/>
      <c r="S32" s="20" t="s">
        <v>32</v>
      </c>
      <c r="T32" s="22">
        <v>2592.0</v>
      </c>
      <c r="U32" s="22">
        <v>6644.0</v>
      </c>
      <c r="V32" s="22">
        <v>17307.0</v>
      </c>
      <c r="W32" s="22">
        <v>44444.0</v>
      </c>
    </row>
    <row r="33">
      <c r="A33" s="20" t="s">
        <v>31</v>
      </c>
      <c r="B33" s="21">
        <v>5463.0</v>
      </c>
      <c r="C33" s="21">
        <v>8272.0</v>
      </c>
      <c r="D33" s="21">
        <v>11243.0</v>
      </c>
      <c r="E33" s="21">
        <v>31654.0</v>
      </c>
      <c r="F33" s="19"/>
      <c r="S33" s="20" t="s">
        <v>33</v>
      </c>
      <c r="T33" s="21">
        <v>1159.0</v>
      </c>
      <c r="U33" s="22">
        <v>2314.0</v>
      </c>
      <c r="V33" s="21">
        <v>5247.0</v>
      </c>
      <c r="W33" s="21">
        <v>13118.0</v>
      </c>
    </row>
    <row r="34">
      <c r="A34" s="20" t="s">
        <v>32</v>
      </c>
      <c r="B34" s="22">
        <v>1909.0</v>
      </c>
      <c r="C34" s="22">
        <v>7588.0</v>
      </c>
      <c r="D34" s="22">
        <v>15987.0</v>
      </c>
      <c r="E34" s="22">
        <v>72842.0</v>
      </c>
      <c r="F34" s="19"/>
      <c r="S34" s="15" t="s">
        <v>36</v>
      </c>
      <c r="T34" s="16" t="s">
        <v>24</v>
      </c>
    </row>
    <row r="35">
      <c r="A35" s="20" t="s">
        <v>33</v>
      </c>
      <c r="B35" s="21">
        <v>1049.0</v>
      </c>
      <c r="C35" s="22">
        <v>2641.0</v>
      </c>
      <c r="D35" s="21">
        <v>5087.0</v>
      </c>
      <c r="E35" s="21">
        <v>21227.0</v>
      </c>
      <c r="F35" s="9"/>
      <c r="S35" s="17" t="s">
        <v>25</v>
      </c>
      <c r="T35" s="18">
        <v>49.0</v>
      </c>
      <c r="U35" s="18">
        <v>129.0</v>
      </c>
      <c r="V35" s="18">
        <v>321.0</v>
      </c>
      <c r="W35" s="18">
        <v>769.0</v>
      </c>
    </row>
    <row r="36">
      <c r="F36" s="9"/>
      <c r="S36" s="20" t="s">
        <v>27</v>
      </c>
      <c r="T36" s="21">
        <v>0.03534</v>
      </c>
      <c r="U36" s="21">
        <v>0.013426</v>
      </c>
      <c r="V36" s="21">
        <v>0.00539</v>
      </c>
      <c r="W36" s="21">
        <v>0.00225</v>
      </c>
    </row>
    <row r="37">
      <c r="A37" s="13" t="s">
        <v>37</v>
      </c>
      <c r="F37" s="9"/>
      <c r="S37" s="20" t="s">
        <v>28</v>
      </c>
      <c r="T37" s="21">
        <v>0.120736</v>
      </c>
      <c r="U37" s="21">
        <v>0.11471</v>
      </c>
      <c r="V37" s="21">
        <v>0.029717</v>
      </c>
      <c r="W37" s="21">
        <v>0.05946</v>
      </c>
    </row>
    <row r="38">
      <c r="A38" s="15" t="s">
        <v>23</v>
      </c>
      <c r="B38" s="16" t="s">
        <v>24</v>
      </c>
      <c r="F38" s="9"/>
      <c r="S38" s="20" t="s">
        <v>29</v>
      </c>
      <c r="T38" s="21">
        <v>0.13382</v>
      </c>
      <c r="U38" s="21">
        <v>0.04586</v>
      </c>
      <c r="V38" s="21">
        <v>0.02697</v>
      </c>
      <c r="W38" s="21">
        <v>0.01293</v>
      </c>
    </row>
    <row r="39">
      <c r="A39" s="17" t="s">
        <v>25</v>
      </c>
      <c r="B39" s="18">
        <f>6^2</f>
        <v>36</v>
      </c>
      <c r="C39" s="18">
        <f>11^2</f>
        <v>121</v>
      </c>
      <c r="D39" s="18">
        <f>18^2</f>
        <v>324</v>
      </c>
      <c r="E39" s="18">
        <f>30^2</f>
        <v>900</v>
      </c>
      <c r="F39" s="9"/>
      <c r="S39" s="20" t="s">
        <v>30</v>
      </c>
      <c r="T39" s="21">
        <v>0.0</v>
      </c>
      <c r="U39" s="21">
        <v>0.00861</v>
      </c>
      <c r="V39" s="21">
        <v>0.00383</v>
      </c>
      <c r="W39" s="21">
        <v>0.00134</v>
      </c>
    </row>
    <row r="40">
      <c r="A40" s="20" t="s">
        <v>26</v>
      </c>
      <c r="B40" s="21">
        <v>7354.0</v>
      </c>
      <c r="C40" s="21">
        <v>11457.0</v>
      </c>
      <c r="D40" s="21">
        <v>21524.0</v>
      </c>
      <c r="E40" s="21">
        <v>50213.0</v>
      </c>
      <c r="F40" s="9"/>
      <c r="S40" s="20" t="s">
        <v>31</v>
      </c>
      <c r="T40" s="21">
        <v>0.068041</v>
      </c>
      <c r="U40" s="21">
        <v>0.068033</v>
      </c>
      <c r="V40" s="21">
        <v>0.01579</v>
      </c>
      <c r="W40" s="21">
        <v>0.002569</v>
      </c>
    </row>
    <row r="41">
      <c r="A41" s="20" t="s">
        <v>27</v>
      </c>
      <c r="B41" s="21">
        <v>5455.0</v>
      </c>
      <c r="C41" s="21">
        <v>6300.0</v>
      </c>
      <c r="D41" s="21">
        <v>9215.0</v>
      </c>
      <c r="E41" s="21">
        <v>16423.0</v>
      </c>
      <c r="F41" s="9"/>
      <c r="S41" s="20" t="s">
        <v>33</v>
      </c>
      <c r="T41" s="21">
        <v>0.0408</v>
      </c>
      <c r="U41" s="22">
        <v>0.0155</v>
      </c>
      <c r="V41" s="21">
        <v>0.0062</v>
      </c>
      <c r="W41" s="21">
        <v>0.0026</v>
      </c>
    </row>
    <row r="42">
      <c r="A42" s="20" t="s">
        <v>28</v>
      </c>
      <c r="B42" s="21">
        <v>5245.0</v>
      </c>
      <c r="C42" s="21">
        <v>6374.0</v>
      </c>
      <c r="D42" s="21">
        <v>9463.0</v>
      </c>
      <c r="E42" s="21">
        <v>16562.0</v>
      </c>
      <c r="F42" s="9"/>
      <c r="S42" s="23" t="s">
        <v>38</v>
      </c>
    </row>
    <row r="43">
      <c r="A43" s="20" t="s">
        <v>29</v>
      </c>
      <c r="B43" s="21">
        <v>5254.0</v>
      </c>
      <c r="C43" s="21">
        <v>6335.0</v>
      </c>
      <c r="D43" s="21">
        <v>9147.0</v>
      </c>
      <c r="E43" s="21">
        <v>16548.0</v>
      </c>
      <c r="F43" s="9"/>
    </row>
    <row r="44">
      <c r="A44" s="20" t="s">
        <v>30</v>
      </c>
      <c r="B44" s="21">
        <v>5335.0</v>
      </c>
      <c r="C44" s="21">
        <v>6384.0</v>
      </c>
      <c r="D44" s="21">
        <v>9335.0</v>
      </c>
      <c r="E44" s="21">
        <v>16503.0</v>
      </c>
      <c r="F44" s="9"/>
      <c r="M44" s="11" t="s">
        <v>39</v>
      </c>
    </row>
    <row r="45">
      <c r="A45" s="20" t="s">
        <v>31</v>
      </c>
      <c r="B45" s="21"/>
      <c r="C45" s="21"/>
      <c r="D45" s="21"/>
      <c r="E45" s="21"/>
      <c r="F45" s="9"/>
      <c r="S45" s="19"/>
    </row>
    <row r="46">
      <c r="A46" s="20" t="s">
        <v>32</v>
      </c>
      <c r="B46" s="22">
        <v>1593.0</v>
      </c>
      <c r="C46" s="22">
        <v>4157.0</v>
      </c>
      <c r="D46" s="22">
        <v>10296.0</v>
      </c>
      <c r="E46" s="22">
        <v>27738.0</v>
      </c>
      <c r="F46" s="9"/>
      <c r="G46" s="9"/>
      <c r="S46" s="19"/>
    </row>
    <row r="47">
      <c r="A47" s="20" t="s">
        <v>33</v>
      </c>
      <c r="B47" s="21">
        <v>1022.0</v>
      </c>
      <c r="C47" s="22">
        <v>1581.0</v>
      </c>
      <c r="D47" s="21">
        <v>3076.0</v>
      </c>
      <c r="E47" s="21">
        <v>7500.0</v>
      </c>
      <c r="S47" s="19"/>
    </row>
    <row r="48">
      <c r="S48" s="19"/>
    </row>
    <row r="49">
      <c r="S49" s="19"/>
    </row>
    <row r="50">
      <c r="A50" s="11" t="s">
        <v>40</v>
      </c>
      <c r="S50" s="19"/>
    </row>
    <row r="51">
      <c r="S51" s="19"/>
    </row>
    <row r="52">
      <c r="A52" s="13" t="s">
        <v>22</v>
      </c>
      <c r="M52" s="19"/>
      <c r="S52" s="19"/>
    </row>
    <row r="53">
      <c r="A53" s="15" t="s">
        <v>36</v>
      </c>
      <c r="B53" s="16" t="s">
        <v>24</v>
      </c>
    </row>
    <row r="54">
      <c r="A54" s="17" t="s">
        <v>25</v>
      </c>
      <c r="B54" s="18">
        <v>49.0</v>
      </c>
      <c r="C54" s="18">
        <v>129.0</v>
      </c>
      <c r="D54" s="18">
        <v>321.0</v>
      </c>
      <c r="E54" s="18">
        <v>769.0</v>
      </c>
    </row>
    <row r="55">
      <c r="A55" s="20" t="s">
        <v>27</v>
      </c>
      <c r="B55" s="21">
        <v>0.035</v>
      </c>
      <c r="C55" s="21">
        <v>0.013</v>
      </c>
      <c r="D55" s="21">
        <v>0.005</v>
      </c>
      <c r="E55" s="21">
        <v>0.002</v>
      </c>
    </row>
    <row r="56">
      <c r="A56" s="20" t="s">
        <v>28</v>
      </c>
      <c r="B56" s="21">
        <v>0.089</v>
      </c>
      <c r="C56" s="21">
        <v>0.04</v>
      </c>
      <c r="D56" s="21">
        <v>0.044</v>
      </c>
      <c r="E56" s="21">
        <v>0.026</v>
      </c>
    </row>
    <row r="57">
      <c r="A57" s="20" t="s">
        <v>29</v>
      </c>
      <c r="B57" s="21">
        <v>0.134</v>
      </c>
      <c r="C57" s="21">
        <v>0.046</v>
      </c>
      <c r="D57" s="21">
        <v>0.027</v>
      </c>
      <c r="E57" s="21">
        <v>0.013</v>
      </c>
    </row>
    <row r="58">
      <c r="A58" s="20" t="s">
        <v>30</v>
      </c>
      <c r="B58" s="21">
        <v>0.0</v>
      </c>
      <c r="C58" s="21">
        <v>0.009</v>
      </c>
      <c r="D58" s="21">
        <v>0.004</v>
      </c>
      <c r="E58" s="21">
        <v>0.001</v>
      </c>
    </row>
    <row r="59">
      <c r="A59" s="20" t="s">
        <v>31</v>
      </c>
      <c r="B59" s="21">
        <v>0.068</v>
      </c>
      <c r="C59" s="21">
        <v>0.068</v>
      </c>
      <c r="D59" s="21">
        <v>0.016</v>
      </c>
      <c r="E59" s="21">
        <v>0.003</v>
      </c>
    </row>
    <row r="60">
      <c r="A60" s="20" t="s">
        <v>33</v>
      </c>
      <c r="B60" s="21">
        <v>0.041</v>
      </c>
      <c r="C60" s="22">
        <v>0.016</v>
      </c>
      <c r="D60" s="21">
        <v>0.006</v>
      </c>
      <c r="E60" s="21">
        <v>0.002</v>
      </c>
    </row>
    <row r="61">
      <c r="A61" s="19"/>
      <c r="B61" s="19"/>
      <c r="C61" s="19"/>
      <c r="D61" s="19"/>
      <c r="E61" s="19"/>
    </row>
    <row r="62">
      <c r="A62" s="19"/>
      <c r="B62" s="8"/>
      <c r="C62" s="8"/>
      <c r="D62" s="8"/>
      <c r="E62" s="8"/>
    </row>
    <row r="63">
      <c r="A63" s="15" t="s">
        <v>36</v>
      </c>
      <c r="B63" s="16" t="s">
        <v>24</v>
      </c>
    </row>
    <row r="64">
      <c r="A64" s="17" t="s">
        <v>25</v>
      </c>
      <c r="B64" s="18">
        <f>2^5-1</f>
        <v>31</v>
      </c>
      <c r="C64" s="18">
        <f>2^7-1</f>
        <v>127</v>
      </c>
      <c r="D64" s="18">
        <f>2^8-1</f>
        <v>255</v>
      </c>
      <c r="E64" s="18">
        <f>2^10-1</f>
        <v>1023</v>
      </c>
    </row>
    <row r="65">
      <c r="A65" s="20" t="s">
        <v>27</v>
      </c>
      <c r="B65" s="21">
        <v>0.056</v>
      </c>
      <c r="C65" s="21">
        <v>0.014</v>
      </c>
      <c r="D65" s="21">
        <v>0.007</v>
      </c>
      <c r="E65" s="21">
        <v>0.002</v>
      </c>
    </row>
    <row r="66">
      <c r="A66" s="20" t="s">
        <v>28</v>
      </c>
      <c r="B66" s="21">
        <v>0.168</v>
      </c>
      <c r="C66" s="21">
        <v>0.123</v>
      </c>
      <c r="D66" s="21">
        <v>0.097</v>
      </c>
      <c r="E66" s="21">
        <v>0.038</v>
      </c>
    </row>
    <row r="67">
      <c r="A67" s="20" t="s">
        <v>29</v>
      </c>
      <c r="B67" s="21">
        <v>0.141</v>
      </c>
      <c r="C67" s="21">
        <v>0.047</v>
      </c>
      <c r="D67" s="21">
        <v>0.087</v>
      </c>
      <c r="E67" s="21">
        <v>0.021</v>
      </c>
    </row>
    <row r="68">
      <c r="A68" s="20" t="s">
        <v>30</v>
      </c>
      <c r="B68" s="21">
        <v>0.294</v>
      </c>
      <c r="C68" s="21">
        <v>0.103</v>
      </c>
      <c r="D68" s="21">
        <v>0.072</v>
      </c>
      <c r="E68" s="21">
        <v>0.01</v>
      </c>
    </row>
    <row r="69">
      <c r="A69" s="20" t="s">
        <v>31</v>
      </c>
      <c r="B69" s="21">
        <v>0.294</v>
      </c>
      <c r="C69" s="21">
        <v>0.103</v>
      </c>
      <c r="D69" s="21">
        <v>0.072</v>
      </c>
      <c r="E69" s="21">
        <v>0.01</v>
      </c>
    </row>
    <row r="70">
      <c r="A70" s="20" t="s">
        <v>33</v>
      </c>
      <c r="B70" s="21">
        <v>0.064</v>
      </c>
      <c r="C70" s="22">
        <v>0.016</v>
      </c>
      <c r="D70" s="21">
        <v>0.008</v>
      </c>
      <c r="E70" s="21">
        <v>0.002</v>
      </c>
    </row>
    <row r="73">
      <c r="A73" s="15" t="s">
        <v>36</v>
      </c>
      <c r="B73" s="16" t="s">
        <v>24</v>
      </c>
    </row>
    <row r="74">
      <c r="A74" s="17" t="s">
        <v>25</v>
      </c>
      <c r="B74" s="18">
        <f>6^2</f>
        <v>36</v>
      </c>
      <c r="C74" s="18">
        <f>11^2</f>
        <v>121</v>
      </c>
      <c r="D74" s="18">
        <f>18^2</f>
        <v>324</v>
      </c>
      <c r="E74" s="18">
        <f>30^2</f>
        <v>900</v>
      </c>
    </row>
    <row r="75">
      <c r="A75" s="20" t="s">
        <v>27</v>
      </c>
      <c r="B75" s="21">
        <v>0.0</v>
      </c>
      <c r="C75" s="21">
        <v>0.014</v>
      </c>
      <c r="D75" s="21">
        <v>0.0</v>
      </c>
      <c r="E75" s="21">
        <v>0.0</v>
      </c>
    </row>
    <row r="76">
      <c r="A76" s="20" t="s">
        <v>28</v>
      </c>
      <c r="B76" s="21">
        <v>0.079</v>
      </c>
      <c r="C76" s="21">
        <v>0.027</v>
      </c>
      <c r="D76" s="21">
        <v>0.009</v>
      </c>
      <c r="E76" s="21">
        <v>0.003</v>
      </c>
    </row>
    <row r="77">
      <c r="A77" s="20" t="s">
        <v>29</v>
      </c>
      <c r="B77" s="21">
        <v>0.0</v>
      </c>
      <c r="C77" s="21">
        <v>0.014</v>
      </c>
      <c r="D77" s="21">
        <v>0.0</v>
      </c>
      <c r="E77" s="21">
        <v>0.0</v>
      </c>
    </row>
    <row r="78">
      <c r="A78" s="20" t="s">
        <v>30</v>
      </c>
      <c r="B78" s="21">
        <v>0.0</v>
      </c>
      <c r="C78" s="21">
        <v>0.014</v>
      </c>
      <c r="D78" s="21">
        <v>0.0</v>
      </c>
      <c r="E78" s="21">
        <v>0.0</v>
      </c>
    </row>
    <row r="79">
      <c r="A79" s="20" t="s">
        <v>31</v>
      </c>
      <c r="B79" s="21">
        <v>0.0</v>
      </c>
      <c r="C79" s="21">
        <v>0.02</v>
      </c>
      <c r="D79" s="21">
        <v>0.0</v>
      </c>
      <c r="E79" s="21">
        <v>0.0</v>
      </c>
    </row>
    <row r="80">
      <c r="A80" s="20" t="s">
        <v>33</v>
      </c>
      <c r="B80" s="21">
        <v>0.0</v>
      </c>
      <c r="C80" s="22">
        <v>0.017</v>
      </c>
      <c r="D80" s="21">
        <v>0.0</v>
      </c>
      <c r="E80" s="21">
        <v>0.0</v>
      </c>
    </row>
    <row r="86">
      <c r="A86" s="11" t="s">
        <v>41</v>
      </c>
    </row>
    <row r="88">
      <c r="A88" s="13" t="s">
        <v>42</v>
      </c>
      <c r="I88" s="13" t="s">
        <v>43</v>
      </c>
    </row>
    <row r="89">
      <c r="A89" s="15" t="s">
        <v>23</v>
      </c>
      <c r="B89" s="16" t="s">
        <v>24</v>
      </c>
      <c r="I89" s="15" t="s">
        <v>23</v>
      </c>
      <c r="J89" s="16" t="s">
        <v>24</v>
      </c>
    </row>
    <row r="90">
      <c r="A90" s="17" t="s">
        <v>44</v>
      </c>
      <c r="B90" s="24">
        <v>1.0</v>
      </c>
      <c r="C90" s="24">
        <v>2.0</v>
      </c>
      <c r="D90" s="24">
        <v>4.0</v>
      </c>
      <c r="E90" s="24">
        <v>6.0</v>
      </c>
      <c r="F90" s="25">
        <v>8.0</v>
      </c>
      <c r="G90" s="26">
        <v>10.0</v>
      </c>
      <c r="I90" s="17" t="s">
        <v>44</v>
      </c>
      <c r="J90" s="24">
        <v>1.0</v>
      </c>
      <c r="K90" s="24">
        <v>2.0</v>
      </c>
      <c r="L90" s="24">
        <v>4.0</v>
      </c>
      <c r="M90" s="24">
        <v>6.0</v>
      </c>
      <c r="N90" s="25">
        <v>8.0</v>
      </c>
      <c r="O90" s="26">
        <v>10.0</v>
      </c>
    </row>
    <row r="91">
      <c r="A91" s="20" t="s">
        <v>27</v>
      </c>
      <c r="B91" s="21">
        <v>97084.0</v>
      </c>
      <c r="C91" s="21">
        <v>53604.0</v>
      </c>
      <c r="D91" s="21">
        <v>30863.0</v>
      </c>
      <c r="E91" s="21">
        <v>21604.0</v>
      </c>
      <c r="F91" s="22">
        <v>18746.0</v>
      </c>
      <c r="G91" s="22">
        <v>22910.0</v>
      </c>
      <c r="I91" s="20" t="s">
        <v>27</v>
      </c>
      <c r="J91" s="21">
        <v>199615.0</v>
      </c>
      <c r="K91" s="21">
        <v>107695.0</v>
      </c>
      <c r="L91" s="21">
        <v>59426.0</v>
      </c>
      <c r="M91" s="21">
        <v>40764.0</v>
      </c>
      <c r="N91" s="22">
        <v>34167.0</v>
      </c>
      <c r="O91" s="22">
        <v>33122.0</v>
      </c>
    </row>
    <row r="92">
      <c r="A92" s="20" t="s">
        <v>28</v>
      </c>
      <c r="B92" s="21">
        <v>97084.0</v>
      </c>
      <c r="C92" s="22">
        <v>51542.0</v>
      </c>
      <c r="D92" s="22">
        <v>28763.0</v>
      </c>
      <c r="E92" s="22">
        <v>21027.0</v>
      </c>
      <c r="F92" s="22">
        <v>18143.0</v>
      </c>
      <c r="G92" s="22">
        <v>23772.0</v>
      </c>
      <c r="I92" s="20" t="s">
        <v>28</v>
      </c>
      <c r="J92" s="21">
        <v>199615.0</v>
      </c>
      <c r="K92" s="21">
        <v>103612.0</v>
      </c>
      <c r="L92" s="22">
        <v>55456.0</v>
      </c>
      <c r="M92" s="22">
        <v>38804.0</v>
      </c>
      <c r="N92" s="22">
        <v>31262.0</v>
      </c>
      <c r="O92" s="22">
        <v>34991.0</v>
      </c>
    </row>
    <row r="93">
      <c r="A93" s="20" t="s">
        <v>29</v>
      </c>
      <c r="B93" s="21">
        <v>97084.0</v>
      </c>
      <c r="C93" s="22">
        <v>51516.0</v>
      </c>
      <c r="D93" s="22">
        <v>28767.0</v>
      </c>
      <c r="E93" s="22">
        <v>21425.0</v>
      </c>
      <c r="F93" s="22">
        <v>18810.0</v>
      </c>
      <c r="G93" s="22">
        <v>15950.0</v>
      </c>
      <c r="I93" s="20" t="s">
        <v>29</v>
      </c>
      <c r="J93" s="21">
        <v>199615.0</v>
      </c>
      <c r="K93" s="21">
        <v>102624.0</v>
      </c>
      <c r="L93" s="22">
        <v>54537.0</v>
      </c>
      <c r="M93" s="22">
        <v>52046.0</v>
      </c>
      <c r="N93" s="22">
        <v>31297.0</v>
      </c>
      <c r="O93" s="22">
        <v>34030.0</v>
      </c>
    </row>
    <row r="94">
      <c r="A94" s="20" t="s">
        <v>30</v>
      </c>
      <c r="B94" s="21">
        <v>97084.0</v>
      </c>
      <c r="C94" s="22">
        <v>51564.0</v>
      </c>
      <c r="D94" s="22">
        <v>31747.0</v>
      </c>
      <c r="E94" s="22">
        <v>27614.0</v>
      </c>
      <c r="F94" s="22">
        <v>29310.0</v>
      </c>
      <c r="G94" s="22">
        <v>35793.0</v>
      </c>
      <c r="I94" s="20" t="s">
        <v>30</v>
      </c>
      <c r="J94" s="21">
        <v>199615.0</v>
      </c>
      <c r="K94" s="22">
        <v>115826.0</v>
      </c>
      <c r="L94" s="22">
        <v>62377.0</v>
      </c>
      <c r="M94" s="22">
        <v>52046.0</v>
      </c>
      <c r="N94" s="22">
        <v>51770.0</v>
      </c>
      <c r="O94" s="22">
        <v>59192.0</v>
      </c>
    </row>
    <row r="95">
      <c r="A95" s="20" t="s">
        <v>31</v>
      </c>
      <c r="B95" s="21">
        <v>97084.0</v>
      </c>
      <c r="C95" s="22">
        <v>51534.0</v>
      </c>
      <c r="D95" s="22">
        <v>31765.0</v>
      </c>
      <c r="E95" s="22">
        <v>28194.0</v>
      </c>
      <c r="F95" s="22">
        <v>29140.0</v>
      </c>
      <c r="G95" s="22">
        <v>36010.0</v>
      </c>
      <c r="I95" s="20" t="s">
        <v>31</v>
      </c>
      <c r="J95" s="21">
        <v>199615.0</v>
      </c>
      <c r="K95" s="22">
        <v>115845.0</v>
      </c>
      <c r="L95" s="22">
        <v>62495.0</v>
      </c>
      <c r="M95" s="22">
        <v>52049.0</v>
      </c>
      <c r="N95" s="22">
        <v>52336.0</v>
      </c>
      <c r="O95" s="22">
        <v>59060.0</v>
      </c>
    </row>
    <row r="96">
      <c r="A96" s="20" t="s">
        <v>33</v>
      </c>
      <c r="B96" s="22">
        <v>72842.0</v>
      </c>
      <c r="C96" s="22">
        <v>39382.0</v>
      </c>
      <c r="D96" s="22">
        <v>21338.0</v>
      </c>
      <c r="E96" s="22">
        <v>15209.0</v>
      </c>
      <c r="F96" s="22">
        <v>11925.0</v>
      </c>
      <c r="G96" s="22">
        <v>10073.0</v>
      </c>
      <c r="I96" s="20" t="s">
        <v>33</v>
      </c>
      <c r="J96" s="22">
        <v>156075.0</v>
      </c>
      <c r="K96" s="22">
        <v>83507.0</v>
      </c>
      <c r="L96" s="22">
        <v>44575.0</v>
      </c>
      <c r="M96" s="22">
        <v>31745.0</v>
      </c>
      <c r="N96" s="22">
        <v>24174.0</v>
      </c>
      <c r="O96" s="22">
        <v>20240.0</v>
      </c>
    </row>
    <row r="119">
      <c r="B119" s="23" t="s">
        <v>45</v>
      </c>
    </row>
  </sheetData>
  <mergeCells count="43">
    <mergeCell ref="A1:D1"/>
    <mergeCell ref="H1:J1"/>
    <mergeCell ref="A2:F2"/>
    <mergeCell ref="H2:J2"/>
    <mergeCell ref="A3:F3"/>
    <mergeCell ref="H3:J3"/>
    <mergeCell ref="H4:J4"/>
    <mergeCell ref="A4:F4"/>
    <mergeCell ref="A5:F5"/>
    <mergeCell ref="A6:F6"/>
    <mergeCell ref="H6:J6"/>
    <mergeCell ref="A7:F7"/>
    <mergeCell ref="H7:J7"/>
    <mergeCell ref="A8:F8"/>
    <mergeCell ref="H11:K11"/>
    <mergeCell ref="S23:W23"/>
    <mergeCell ref="T24:W24"/>
    <mergeCell ref="T34:W34"/>
    <mergeCell ref="S42:W42"/>
    <mergeCell ref="S43:W43"/>
    <mergeCell ref="M44:Q44"/>
    <mergeCell ref="A9:F9"/>
    <mergeCell ref="H9:J9"/>
    <mergeCell ref="H10:K10"/>
    <mergeCell ref="A11:E11"/>
    <mergeCell ref="B12:C12"/>
    <mergeCell ref="A13:E13"/>
    <mergeCell ref="B14:E14"/>
    <mergeCell ref="B63:E63"/>
    <mergeCell ref="B73:E73"/>
    <mergeCell ref="A86:E86"/>
    <mergeCell ref="A88:G88"/>
    <mergeCell ref="I88:O88"/>
    <mergeCell ref="B89:G89"/>
    <mergeCell ref="J89:O89"/>
    <mergeCell ref="B119:K119"/>
    <mergeCell ref="A25:E25"/>
    <mergeCell ref="B26:E26"/>
    <mergeCell ref="A37:E37"/>
    <mergeCell ref="B38:E38"/>
    <mergeCell ref="A50:E50"/>
    <mergeCell ref="A52:E52"/>
    <mergeCell ref="B53:E53"/>
  </mergeCells>
  <printOptions gridLines="1" horizontalCentered="1"/>
  <pageMargins bottom="0.75" footer="0.0" header="0.0" left="0.25" right="0.25" top="0.75"/>
  <pageSetup paperSize="9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E1" s="2"/>
      <c r="F1" s="2"/>
      <c r="H1" s="23" t="s">
        <v>46</v>
      </c>
    </row>
    <row r="2">
      <c r="A2" s="7" t="s">
        <v>2</v>
      </c>
      <c r="H2" s="23" t="s">
        <v>47</v>
      </c>
    </row>
    <row r="3">
      <c r="A3" s="7" t="s">
        <v>4</v>
      </c>
      <c r="H3" s="23" t="s">
        <v>48</v>
      </c>
    </row>
    <row r="4">
      <c r="A4" s="7" t="s">
        <v>6</v>
      </c>
      <c r="H4" s="23" t="s">
        <v>49</v>
      </c>
    </row>
    <row r="5">
      <c r="A5" s="7" t="s">
        <v>8</v>
      </c>
    </row>
    <row r="6">
      <c r="A6" s="7" t="s">
        <v>11</v>
      </c>
    </row>
    <row r="7">
      <c r="A7" s="7" t="s">
        <v>14</v>
      </c>
    </row>
    <row r="8">
      <c r="A8" s="7" t="s">
        <v>16</v>
      </c>
    </row>
    <row r="10">
      <c r="A10" s="11" t="s">
        <v>50</v>
      </c>
    </row>
    <row r="11">
      <c r="A11" s="19"/>
      <c r="C11" s="19"/>
      <c r="D11" s="19"/>
      <c r="E11" s="19"/>
      <c r="F11" s="19"/>
      <c r="H11" s="27"/>
      <c r="I11" s="28"/>
    </row>
    <row r="12">
      <c r="A12" s="29" t="s">
        <v>37</v>
      </c>
      <c r="B12" s="30" t="s">
        <v>51</v>
      </c>
    </row>
    <row r="13">
      <c r="A13" s="17" t="s">
        <v>52</v>
      </c>
      <c r="B13" s="31">
        <f>100^2</f>
        <v>10000</v>
      </c>
      <c r="C13" s="31">
        <f>317^2</f>
        <v>100489</v>
      </c>
      <c r="D13" s="31">
        <f>1000^2</f>
        <v>1000000</v>
      </c>
      <c r="E13" s="32">
        <f>1415^2</f>
        <v>2002225</v>
      </c>
      <c r="F13" s="33">
        <f>2000^2</f>
        <v>4000000</v>
      </c>
      <c r="G13" s="33">
        <f>3000^2</f>
        <v>9000000</v>
      </c>
      <c r="H13" s="33">
        <f>4000^2</f>
        <v>16000000</v>
      </c>
    </row>
    <row r="14">
      <c r="A14" s="20" t="s">
        <v>53</v>
      </c>
      <c r="B14" s="23">
        <v>577.0</v>
      </c>
      <c r="C14" s="23">
        <v>639.0</v>
      </c>
      <c r="D14" s="34">
        <v>1095.0</v>
      </c>
      <c r="E14" s="23">
        <v>1707.0</v>
      </c>
      <c r="F14" s="34">
        <v>2717.0</v>
      </c>
      <c r="G14" s="34">
        <v>5442.0</v>
      </c>
      <c r="H14" s="34">
        <v>9406.0</v>
      </c>
    </row>
    <row r="15">
      <c r="A15" s="20" t="s">
        <v>54</v>
      </c>
      <c r="B15" s="23">
        <v>700.0</v>
      </c>
      <c r="C15" s="23">
        <v>701.0</v>
      </c>
      <c r="D15" s="34">
        <v>988.0</v>
      </c>
      <c r="E15" s="23">
        <v>1344.0</v>
      </c>
      <c r="F15" s="34">
        <v>1891.0</v>
      </c>
      <c r="G15" s="34">
        <v>3210.0</v>
      </c>
      <c r="H15" s="34">
        <v>4997.0</v>
      </c>
    </row>
    <row r="16">
      <c r="A16" s="20" t="s">
        <v>55</v>
      </c>
      <c r="B16" s="23">
        <v>736.0</v>
      </c>
      <c r="C16" s="23">
        <v>1002.0</v>
      </c>
      <c r="D16" s="34">
        <v>1203.0</v>
      </c>
      <c r="E16" s="23">
        <v>1297.0</v>
      </c>
      <c r="F16" s="34">
        <v>1657.0</v>
      </c>
      <c r="G16" s="34">
        <v>2429.0</v>
      </c>
      <c r="H16" s="34">
        <v>3613.0</v>
      </c>
      <c r="M16" s="9"/>
      <c r="N16" s="9"/>
    </row>
    <row r="17">
      <c r="A17" s="20" t="s">
        <v>56</v>
      </c>
      <c r="B17" s="23">
        <v>1024.0</v>
      </c>
      <c r="C17" s="23">
        <v>1219.0</v>
      </c>
      <c r="D17" s="34">
        <v>1587.0</v>
      </c>
      <c r="E17" s="23">
        <v>1813.0</v>
      </c>
      <c r="F17" s="34">
        <v>2242.0</v>
      </c>
      <c r="G17" s="34">
        <v>2951.0</v>
      </c>
      <c r="H17" s="34">
        <v>3466.0</v>
      </c>
    </row>
    <row r="18">
      <c r="A18" s="20" t="s">
        <v>57</v>
      </c>
      <c r="B18" s="23">
        <v>1480.0</v>
      </c>
      <c r="C18" s="23">
        <v>1615.0</v>
      </c>
      <c r="D18" s="34">
        <v>2225.0</v>
      </c>
      <c r="E18" s="23">
        <v>2448.0</v>
      </c>
      <c r="F18" s="34">
        <v>2690.0</v>
      </c>
      <c r="G18" s="34">
        <v>3560.0</v>
      </c>
      <c r="H18" s="34">
        <v>4421.0</v>
      </c>
    </row>
    <row r="19">
      <c r="A19" s="20" t="s">
        <v>58</v>
      </c>
      <c r="B19" s="23">
        <v>1616.0</v>
      </c>
      <c r="C19" s="23">
        <v>1994.0</v>
      </c>
      <c r="D19" s="34">
        <v>2806.0</v>
      </c>
      <c r="E19" s="23">
        <v>2874.0</v>
      </c>
      <c r="F19" s="34">
        <v>3548.0</v>
      </c>
      <c r="G19" s="34">
        <v>4186.0</v>
      </c>
      <c r="H19" s="34">
        <v>5434.0</v>
      </c>
    </row>
    <row r="21">
      <c r="A21" s="19"/>
      <c r="B21" s="19"/>
      <c r="C21" s="19"/>
      <c r="D21" s="19"/>
      <c r="E21" s="19"/>
      <c r="F21" s="1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</row>
    <row r="22">
      <c r="A22" s="29" t="s">
        <v>35</v>
      </c>
      <c r="B22" s="30" t="s">
        <v>51</v>
      </c>
      <c r="I22" s="28"/>
      <c r="K22" s="11" t="s">
        <v>59</v>
      </c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</row>
    <row r="23">
      <c r="A23" s="17" t="s">
        <v>52</v>
      </c>
      <c r="B23" s="35">
        <f>2^13-1</f>
        <v>8191</v>
      </c>
      <c r="C23" s="35">
        <f>2^17-1</f>
        <v>131071</v>
      </c>
      <c r="D23" s="35">
        <f>2^20-1</f>
        <v>1048575</v>
      </c>
      <c r="E23" s="35">
        <f>2^21-1</f>
        <v>2097151</v>
      </c>
      <c r="F23" s="35">
        <f>2^22-1</f>
        <v>4194303</v>
      </c>
      <c r="G23" s="35">
        <f>2^23-1</f>
        <v>8388607</v>
      </c>
      <c r="H23" s="35">
        <f>2^24-1</f>
        <v>16777215</v>
      </c>
      <c r="I23" s="9"/>
      <c r="K23" s="31" t="s">
        <v>60</v>
      </c>
      <c r="L23" s="31" t="s">
        <v>61</v>
      </c>
      <c r="M23" s="31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</row>
    <row r="24">
      <c r="A24" s="20" t="s">
        <v>53</v>
      </c>
      <c r="B24" s="34">
        <v>548.0</v>
      </c>
      <c r="C24" s="34">
        <v>717.0</v>
      </c>
      <c r="D24" s="34">
        <v>1426.0</v>
      </c>
      <c r="E24" s="34">
        <v>2216.0</v>
      </c>
      <c r="F24" s="34">
        <v>4025.0</v>
      </c>
      <c r="G24" s="34">
        <v>7559.0</v>
      </c>
      <c r="H24" s="34">
        <v>15334.0</v>
      </c>
      <c r="I24" s="27"/>
    </row>
    <row r="25">
      <c r="A25" s="20" t="s">
        <v>54</v>
      </c>
      <c r="B25" s="34">
        <v>773.0</v>
      </c>
      <c r="C25" s="34">
        <v>841.0</v>
      </c>
      <c r="D25" s="34">
        <v>1127.0</v>
      </c>
      <c r="E25" s="34">
        <v>1680.0</v>
      </c>
      <c r="F25" s="34">
        <v>2461.0</v>
      </c>
      <c r="G25" s="34">
        <v>4323.0</v>
      </c>
      <c r="H25" s="34">
        <v>8168.0</v>
      </c>
      <c r="I25" s="27"/>
    </row>
    <row r="26">
      <c r="A26" s="20" t="s">
        <v>55</v>
      </c>
      <c r="B26" s="34">
        <v>857.0</v>
      </c>
      <c r="C26" s="34">
        <v>933.0</v>
      </c>
      <c r="D26" s="34">
        <v>1203.0</v>
      </c>
      <c r="E26" s="34">
        <v>1505.0</v>
      </c>
      <c r="F26" s="34">
        <v>2037.0</v>
      </c>
      <c r="G26" s="34">
        <v>2881.0</v>
      </c>
      <c r="H26" s="34">
        <v>5186.0</v>
      </c>
      <c r="I26" s="27"/>
      <c r="J26" s="28"/>
      <c r="K26" s="23">
        <v>35403.0</v>
      </c>
      <c r="L26" s="23">
        <v>282065.0</v>
      </c>
    </row>
    <row r="27">
      <c r="A27" s="20" t="s">
        <v>56</v>
      </c>
      <c r="B27" s="34">
        <v>918.0</v>
      </c>
      <c r="C27" s="34">
        <v>1328.0</v>
      </c>
      <c r="D27" s="34">
        <v>1539.0</v>
      </c>
      <c r="E27" s="34">
        <v>1885.0</v>
      </c>
      <c r="F27" s="34">
        <v>2345.0</v>
      </c>
      <c r="G27" s="34">
        <v>2806.0</v>
      </c>
      <c r="H27" s="27">
        <v>4479.0</v>
      </c>
      <c r="I27" s="27"/>
      <c r="J27" s="27"/>
      <c r="K27" s="23">
        <v>26320.0</v>
      </c>
      <c r="L27" s="23">
        <v>206622.0</v>
      </c>
    </row>
    <row r="28">
      <c r="A28" s="20" t="s">
        <v>57</v>
      </c>
      <c r="B28" s="34">
        <v>1412.0</v>
      </c>
      <c r="C28" s="34">
        <v>1883.0</v>
      </c>
      <c r="D28" s="34">
        <v>2122.0</v>
      </c>
      <c r="E28" s="34">
        <v>2176.0</v>
      </c>
      <c r="F28" s="34">
        <v>2747.0</v>
      </c>
      <c r="G28" s="34">
        <v>3332.0</v>
      </c>
      <c r="H28" s="34">
        <v>4835.0</v>
      </c>
      <c r="I28" s="27"/>
      <c r="J28" s="34"/>
      <c r="K28" s="23">
        <v>29785.0</v>
      </c>
      <c r="L28" s="23">
        <v>201924.0</v>
      </c>
      <c r="S28" s="36"/>
      <c r="T28" s="36"/>
      <c r="U28" s="36"/>
      <c r="V28" s="36"/>
      <c r="W28" s="36"/>
      <c r="X28" s="36"/>
      <c r="Y28" s="36"/>
      <c r="Z28" s="36"/>
      <c r="AA28" s="36"/>
      <c r="AB28" s="36"/>
      <c r="AC28" s="36"/>
    </row>
    <row r="29">
      <c r="A29" s="20" t="s">
        <v>58</v>
      </c>
      <c r="B29" s="34">
        <v>1688.0</v>
      </c>
      <c r="C29" s="34">
        <v>2140.0</v>
      </c>
      <c r="D29" s="34">
        <v>2596.0</v>
      </c>
      <c r="E29" s="34">
        <v>2853.0</v>
      </c>
      <c r="F29" s="34">
        <v>3169.0</v>
      </c>
      <c r="G29" s="34">
        <v>4141.0</v>
      </c>
      <c r="H29" s="34">
        <v>5802.0</v>
      </c>
      <c r="I29" s="27"/>
      <c r="J29" s="34"/>
      <c r="K29" s="34"/>
      <c r="L29" s="34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  <c r="AA29" s="36"/>
      <c r="AB29" s="36"/>
      <c r="AC29" s="36"/>
    </row>
    <row r="30">
      <c r="H30" s="34"/>
      <c r="I30" s="27"/>
      <c r="J30" s="34"/>
      <c r="K30" s="34"/>
      <c r="L30" s="34"/>
      <c r="M30" s="36"/>
      <c r="N30" s="36"/>
      <c r="O30" s="36"/>
      <c r="T30" s="36"/>
      <c r="U30" s="36"/>
      <c r="V30" s="36"/>
      <c r="W30" s="36"/>
      <c r="X30" s="36"/>
      <c r="Y30" s="36"/>
      <c r="Z30" s="36"/>
      <c r="AA30" s="36"/>
      <c r="AB30" s="36"/>
      <c r="AC30" s="36"/>
    </row>
    <row r="31">
      <c r="A31" s="19"/>
      <c r="C31" s="19"/>
      <c r="D31" s="19"/>
      <c r="E31" s="19"/>
      <c r="F31" s="19"/>
      <c r="I31" s="27"/>
      <c r="J31" s="27"/>
      <c r="K31" s="27"/>
      <c r="L31" s="27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  <c r="AB31" s="36"/>
      <c r="AC31" s="36"/>
    </row>
    <row r="32">
      <c r="A32" s="29" t="s">
        <v>22</v>
      </c>
      <c r="B32" s="30" t="s">
        <v>51</v>
      </c>
      <c r="I32" s="28"/>
      <c r="J32" s="34"/>
      <c r="K32" s="34"/>
      <c r="L32" s="34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  <c r="AA32" s="36"/>
      <c r="AB32" s="36"/>
      <c r="AC32" s="36"/>
    </row>
    <row r="33">
      <c r="A33" s="17" t="s">
        <v>52</v>
      </c>
      <c r="B33" s="37">
        <v>9217.0</v>
      </c>
      <c r="C33" s="37">
        <v>98305.0</v>
      </c>
      <c r="D33" s="24">
        <v>983041.0</v>
      </c>
      <c r="E33" s="24">
        <v>2097153.0</v>
      </c>
      <c r="F33" s="24">
        <v>4456449.0</v>
      </c>
      <c r="G33" s="24">
        <v>9437185.0</v>
      </c>
      <c r="H33" s="37">
        <v>1.9922948E7</v>
      </c>
      <c r="I33" s="38"/>
      <c r="J33" s="34"/>
      <c r="K33" s="34"/>
      <c r="L33" s="34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  <c r="AB33" s="36"/>
      <c r="AC33" s="36"/>
    </row>
    <row r="34">
      <c r="A34" s="20" t="s">
        <v>53</v>
      </c>
      <c r="B34" s="34">
        <v>428.0</v>
      </c>
      <c r="C34" s="34">
        <v>509.0</v>
      </c>
      <c r="D34" s="34">
        <v>1260.0</v>
      </c>
      <c r="E34" s="34">
        <v>2048.0</v>
      </c>
      <c r="F34" s="34">
        <v>3872.0</v>
      </c>
      <c r="G34" s="34">
        <v>7568.0</v>
      </c>
      <c r="H34" s="34">
        <v>16200.0</v>
      </c>
      <c r="I34" s="34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  <c r="AA34" s="36"/>
      <c r="AB34" s="36"/>
      <c r="AC34" s="36"/>
    </row>
    <row r="35">
      <c r="A35" s="20" t="s">
        <v>54</v>
      </c>
      <c r="B35" s="34">
        <v>526.0</v>
      </c>
      <c r="C35" s="34">
        <v>556.0</v>
      </c>
      <c r="D35" s="34">
        <v>1016.0</v>
      </c>
      <c r="E35" s="34">
        <v>1413.0</v>
      </c>
      <c r="F35" s="34">
        <v>2254.0</v>
      </c>
      <c r="G35" s="34">
        <v>4229.0</v>
      </c>
      <c r="H35" s="34">
        <v>8460.0</v>
      </c>
      <c r="I35" s="34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  <c r="AA35" s="36"/>
      <c r="AB35" s="36"/>
      <c r="AC35" s="36"/>
    </row>
    <row r="36">
      <c r="A36" s="20" t="s">
        <v>55</v>
      </c>
      <c r="B36" s="34">
        <v>672.0</v>
      </c>
      <c r="C36" s="34">
        <v>758.0</v>
      </c>
      <c r="D36" s="34">
        <v>1220.0</v>
      </c>
      <c r="E36" s="34">
        <v>1440.0</v>
      </c>
      <c r="F36" s="34">
        <v>1869.0</v>
      </c>
      <c r="G36" s="34">
        <v>3099.0</v>
      </c>
      <c r="H36" s="34">
        <v>5218.0</v>
      </c>
      <c r="I36" s="34"/>
      <c r="J36" s="36"/>
      <c r="K36" s="19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  <c r="AA36" s="36"/>
      <c r="AB36" s="36"/>
      <c r="AC36" s="36"/>
    </row>
    <row r="37">
      <c r="A37" s="20" t="s">
        <v>56</v>
      </c>
      <c r="B37" s="34">
        <v>951.0</v>
      </c>
      <c r="C37" s="34">
        <v>1154.0</v>
      </c>
      <c r="D37" s="27">
        <v>1591.0</v>
      </c>
      <c r="E37" s="27">
        <v>1693.0</v>
      </c>
      <c r="F37" s="27">
        <v>2177.0</v>
      </c>
      <c r="G37" s="27">
        <v>2970.0</v>
      </c>
      <c r="H37" s="27">
        <v>4919.0</v>
      </c>
      <c r="I37" s="27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  <c r="AB37" s="36"/>
      <c r="AC37" s="36"/>
    </row>
    <row r="38">
      <c r="A38" s="20" t="s">
        <v>57</v>
      </c>
      <c r="B38" s="34">
        <v>1318.0</v>
      </c>
      <c r="C38" s="34">
        <v>1609.0</v>
      </c>
      <c r="D38" s="34">
        <v>2108.0</v>
      </c>
      <c r="E38" s="34">
        <v>2605.0</v>
      </c>
      <c r="F38" s="34">
        <v>2919.0</v>
      </c>
      <c r="G38" s="34">
        <v>3706.0</v>
      </c>
      <c r="H38" s="34">
        <v>5458.0</v>
      </c>
      <c r="I38" s="34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  <c r="AA38" s="36"/>
      <c r="AB38" s="36"/>
      <c r="AC38" s="36"/>
    </row>
    <row r="39">
      <c r="A39" s="20" t="s">
        <v>58</v>
      </c>
      <c r="B39" s="34">
        <v>1810.0</v>
      </c>
      <c r="C39" s="34">
        <v>1962.0</v>
      </c>
      <c r="D39" s="34">
        <v>2577.0</v>
      </c>
      <c r="E39" s="34">
        <v>2890.0</v>
      </c>
      <c r="F39" s="34">
        <v>3698.0</v>
      </c>
      <c r="G39" s="34">
        <v>4419.0</v>
      </c>
      <c r="H39" s="34">
        <v>5836.0</v>
      </c>
      <c r="I39" s="34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  <c r="AB39" s="36"/>
      <c r="AC39" s="36"/>
    </row>
    <row r="40">
      <c r="A40" s="39" t="s">
        <v>62</v>
      </c>
      <c r="B40" s="40">
        <v>10.0</v>
      </c>
      <c r="C40" s="40">
        <v>13.0</v>
      </c>
      <c r="D40" s="22">
        <v>16.0</v>
      </c>
      <c r="E40" s="22">
        <v>17.0</v>
      </c>
      <c r="F40" s="22">
        <v>18.0</v>
      </c>
      <c r="G40" s="22">
        <v>19.0</v>
      </c>
      <c r="H40" s="22">
        <v>20.0</v>
      </c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  <c r="AA40" s="36"/>
      <c r="AB40" s="36"/>
      <c r="AC40" s="36"/>
    </row>
    <row r="41"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  <c r="AA41" s="36"/>
      <c r="AB41" s="36"/>
      <c r="AC41" s="36"/>
    </row>
    <row r="64">
      <c r="A64" s="23" t="s">
        <v>63</v>
      </c>
    </row>
    <row r="65">
      <c r="A65" s="23" t="s">
        <v>64</v>
      </c>
    </row>
    <row r="66">
      <c r="A66" s="23" t="s">
        <v>65</v>
      </c>
    </row>
    <row r="68">
      <c r="A68" s="8" t="s">
        <v>66</v>
      </c>
      <c r="J68" s="9"/>
      <c r="K68" s="9"/>
      <c r="L68" s="9"/>
      <c r="M68" s="9"/>
    </row>
    <row r="69">
      <c r="A69" s="8" t="s">
        <v>67</v>
      </c>
      <c r="J69" s="9"/>
      <c r="K69" s="9"/>
      <c r="L69" s="9"/>
      <c r="M69" s="9"/>
    </row>
    <row r="70">
      <c r="A70" s="8" t="s">
        <v>68</v>
      </c>
      <c r="J70" s="9"/>
      <c r="K70" s="9"/>
      <c r="L70" s="9"/>
      <c r="M70" s="9"/>
    </row>
    <row r="71">
      <c r="A71" s="8" t="s">
        <v>69</v>
      </c>
    </row>
    <row r="72">
      <c r="A72" s="8" t="s">
        <v>70</v>
      </c>
      <c r="M72" s="9"/>
    </row>
    <row r="73">
      <c r="A73" s="19" t="s">
        <v>71</v>
      </c>
      <c r="M73" s="9"/>
    </row>
    <row r="74">
      <c r="A74" s="8"/>
      <c r="J74" s="9"/>
      <c r="K74" s="9"/>
      <c r="L74" s="9"/>
      <c r="M74" s="9"/>
    </row>
    <row r="75">
      <c r="A75" s="6" t="s">
        <v>72</v>
      </c>
      <c r="K75" s="5"/>
      <c r="L75" s="5"/>
    </row>
    <row r="76">
      <c r="A76" s="6" t="s">
        <v>73</v>
      </c>
      <c r="K76" s="5"/>
      <c r="L76" s="5"/>
    </row>
    <row r="77">
      <c r="A77" s="41" t="s">
        <v>74</v>
      </c>
      <c r="L77" s="5"/>
    </row>
    <row r="78">
      <c r="A78" s="42" t="s">
        <v>75</v>
      </c>
    </row>
    <row r="80">
      <c r="A80" s="11" t="s">
        <v>76</v>
      </c>
      <c r="G80" s="8"/>
    </row>
    <row r="82">
      <c r="A82" s="23" t="s">
        <v>77</v>
      </c>
    </row>
    <row r="83">
      <c r="A83" s="23" t="s">
        <v>78</v>
      </c>
    </row>
    <row r="84">
      <c r="A84" s="23" t="s">
        <v>79</v>
      </c>
    </row>
    <row r="87">
      <c r="A87" s="43" t="s">
        <v>80</v>
      </c>
    </row>
    <row r="89">
      <c r="K89" s="44"/>
    </row>
    <row r="90">
      <c r="B90" s="30" t="s">
        <v>51</v>
      </c>
      <c r="K90" s="45"/>
    </row>
    <row r="91">
      <c r="A91" s="46" t="s">
        <v>81</v>
      </c>
      <c r="B91" s="24" t="s">
        <v>82</v>
      </c>
      <c r="C91" s="47">
        <v>2097152.0</v>
      </c>
      <c r="D91" s="47">
        <v>2097153.0</v>
      </c>
      <c r="K91" s="45"/>
    </row>
    <row r="92">
      <c r="A92" s="26" t="s">
        <v>83</v>
      </c>
      <c r="B92" s="24" t="s">
        <v>37</v>
      </c>
      <c r="C92" s="24" t="s">
        <v>35</v>
      </c>
      <c r="D92" s="24" t="s">
        <v>22</v>
      </c>
      <c r="K92" s="8"/>
    </row>
    <row r="93">
      <c r="A93" s="23" t="s">
        <v>84</v>
      </c>
      <c r="B93" s="23">
        <v>1254.0</v>
      </c>
      <c r="C93" s="23">
        <v>1797.0</v>
      </c>
      <c r="D93" s="23">
        <v>1705.0</v>
      </c>
      <c r="K93" s="8"/>
    </row>
    <row r="94">
      <c r="A94" s="23" t="s">
        <v>85</v>
      </c>
      <c r="B94" s="23">
        <v>1279.0</v>
      </c>
      <c r="C94" s="23">
        <v>1830.0</v>
      </c>
      <c r="D94" s="23">
        <v>1637.0</v>
      </c>
      <c r="K94" s="8"/>
    </row>
    <row r="95">
      <c r="A95" s="23" t="s">
        <v>86</v>
      </c>
      <c r="B95" s="23">
        <v>1289.0</v>
      </c>
      <c r="C95" s="23">
        <v>1828.0</v>
      </c>
      <c r="D95" s="23">
        <v>1663.0</v>
      </c>
      <c r="K95" s="8"/>
    </row>
    <row r="96">
      <c r="A96" s="31" t="s">
        <v>87</v>
      </c>
      <c r="B96" s="48">
        <f t="shared" ref="B96:D96" si="1">AVERAGE(B93:B95)</f>
        <v>1274</v>
      </c>
      <c r="C96" s="48">
        <f t="shared" si="1"/>
        <v>1818.333333</v>
      </c>
      <c r="D96" s="48">
        <f t="shared" si="1"/>
        <v>1668.333333</v>
      </c>
    </row>
    <row r="97">
      <c r="A97" s="31" t="s">
        <v>88</v>
      </c>
      <c r="B97" s="49">
        <f t="shared" ref="B97:D97" si="2">STDEV(B93:B95)</f>
        <v>18.02775638</v>
      </c>
      <c r="C97" s="49">
        <f t="shared" si="2"/>
        <v>18.50225212</v>
      </c>
      <c r="D97" s="49">
        <f t="shared" si="2"/>
        <v>34.31229129</v>
      </c>
    </row>
    <row r="98">
      <c r="A98" s="50" t="s">
        <v>89</v>
      </c>
    </row>
    <row r="100">
      <c r="A100" s="29" t="s">
        <v>54</v>
      </c>
      <c r="B100" s="30" t="s">
        <v>51</v>
      </c>
    </row>
    <row r="101">
      <c r="A101" s="17" t="s">
        <v>90</v>
      </c>
      <c r="B101" s="24" t="s">
        <v>82</v>
      </c>
      <c r="G101" s="47">
        <v>2097152.0</v>
      </c>
      <c r="L101" s="47">
        <v>2097153.0</v>
      </c>
    </row>
    <row r="102">
      <c r="A102" s="17" t="s">
        <v>91</v>
      </c>
      <c r="B102" s="24" t="s">
        <v>37</v>
      </c>
      <c r="G102" s="24" t="s">
        <v>35</v>
      </c>
      <c r="L102" s="24" t="s">
        <v>22</v>
      </c>
    </row>
    <row r="103">
      <c r="A103" s="26" t="s">
        <v>83</v>
      </c>
      <c r="B103" s="22">
        <v>752.0</v>
      </c>
      <c r="C103" s="22">
        <v>795.0</v>
      </c>
      <c r="D103" s="22">
        <v>836.0</v>
      </c>
      <c r="E103" s="48">
        <f t="shared" ref="E103:E104" si="3">AVERAGE(B103:D103)</f>
        <v>794.3333333</v>
      </c>
      <c r="F103" s="48">
        <f t="shared" ref="F103:F104" si="4">STDEV(B103:D103)</f>
        <v>42.00396807</v>
      </c>
      <c r="G103" s="22">
        <v>1045.0</v>
      </c>
      <c r="H103" s="22">
        <v>1187.0</v>
      </c>
      <c r="I103" s="22">
        <v>1103.0</v>
      </c>
      <c r="J103" s="48">
        <f t="shared" ref="J103:J104" si="5">AVERAGE(G103:I103)</f>
        <v>1111.666667</v>
      </c>
      <c r="K103" s="48">
        <f t="shared" ref="K103:K104" si="6">STDEV(G103:I103)</f>
        <v>71.39561144</v>
      </c>
      <c r="L103" s="22">
        <v>1104.0</v>
      </c>
      <c r="M103" s="22">
        <v>1102.0</v>
      </c>
      <c r="N103" s="22">
        <v>1189.0</v>
      </c>
      <c r="O103" s="48">
        <f t="shared" ref="O103:O104" si="7">AVERAGE(L103:N103)</f>
        <v>1131.666667</v>
      </c>
      <c r="P103" s="48">
        <f t="shared" ref="P103:P104" si="8">STDEV(L103:N103)</f>
        <v>49.66219219</v>
      </c>
    </row>
    <row r="104">
      <c r="A104" s="26" t="s">
        <v>92</v>
      </c>
      <c r="B104" s="22">
        <v>901.0</v>
      </c>
      <c r="C104" s="22">
        <v>743.0</v>
      </c>
      <c r="D104" s="22">
        <v>770.0</v>
      </c>
      <c r="E104" s="48">
        <f t="shared" si="3"/>
        <v>804.6666667</v>
      </c>
      <c r="F104" s="48">
        <f t="shared" si="4"/>
        <v>84.51232652</v>
      </c>
      <c r="G104" s="22">
        <v>1032.0</v>
      </c>
      <c r="H104" s="22">
        <v>1070.0</v>
      </c>
      <c r="I104" s="22">
        <v>1158.0</v>
      </c>
      <c r="J104" s="48">
        <f t="shared" si="5"/>
        <v>1086.666667</v>
      </c>
      <c r="K104" s="48">
        <f t="shared" si="6"/>
        <v>64.63229327</v>
      </c>
      <c r="L104" s="22">
        <v>1002.0</v>
      </c>
      <c r="M104" s="22">
        <v>1089.0</v>
      </c>
      <c r="N104" s="22">
        <v>1073.0</v>
      </c>
      <c r="O104" s="48">
        <f t="shared" si="7"/>
        <v>1054.666667</v>
      </c>
      <c r="P104" s="48">
        <f t="shared" si="8"/>
        <v>46.30694692</v>
      </c>
    </row>
    <row r="105">
      <c r="A105" s="26" t="s">
        <v>93</v>
      </c>
      <c r="B105" s="9"/>
      <c r="C105" s="9"/>
      <c r="D105" s="9"/>
      <c r="E105" s="51">
        <f>AVERAGE(E103:E104)</f>
        <v>799.5</v>
      </c>
      <c r="F105" s="51">
        <f>STDEV(E103:E104)</f>
        <v>7.306770072</v>
      </c>
      <c r="G105" s="9"/>
      <c r="H105" s="9"/>
      <c r="I105" s="9"/>
      <c r="J105" s="51">
        <f>AVERAGE(J103:J104)</f>
        <v>1099.166667</v>
      </c>
      <c r="K105" s="51">
        <f>STDEV(J103:J104)</f>
        <v>17.67766953</v>
      </c>
      <c r="L105" s="9"/>
      <c r="M105" s="9"/>
      <c r="N105" s="9"/>
      <c r="O105" s="51">
        <f>AVERAGE(O103:O104)</f>
        <v>1093.166667</v>
      </c>
      <c r="P105" s="51">
        <f>STDEV(O103:O104)</f>
        <v>54.44722215</v>
      </c>
    </row>
    <row r="106">
      <c r="A106" s="44"/>
      <c r="B106" s="28"/>
    </row>
    <row r="107">
      <c r="A107" s="29" t="s">
        <v>55</v>
      </c>
      <c r="B107" s="30" t="s">
        <v>51</v>
      </c>
    </row>
    <row r="108">
      <c r="A108" s="17" t="s">
        <v>90</v>
      </c>
      <c r="B108" s="24" t="s">
        <v>82</v>
      </c>
      <c r="G108" s="47">
        <v>2097152.0</v>
      </c>
      <c r="L108" s="47">
        <v>2097153.0</v>
      </c>
    </row>
    <row r="109">
      <c r="A109" s="17" t="s">
        <v>91</v>
      </c>
      <c r="B109" s="24" t="s">
        <v>37</v>
      </c>
      <c r="G109" s="24" t="s">
        <v>35</v>
      </c>
      <c r="L109" s="24" t="s">
        <v>22</v>
      </c>
    </row>
    <row r="110">
      <c r="A110" s="26" t="s">
        <v>83</v>
      </c>
      <c r="B110" s="22">
        <v>650.0</v>
      </c>
      <c r="C110" s="22">
        <v>594.0</v>
      </c>
      <c r="D110" s="22">
        <v>586.0</v>
      </c>
      <c r="E110" s="48">
        <f t="shared" ref="E110:E113" si="9">AVERAGE(B110,C110,D110)</f>
        <v>610</v>
      </c>
      <c r="F110" s="48">
        <f t="shared" ref="F110:F113" si="10">STDEV(B110,C110,D110)</f>
        <v>34.87119155</v>
      </c>
      <c r="G110" s="22">
        <v>875.0</v>
      </c>
      <c r="H110" s="22">
        <v>812.0</v>
      </c>
      <c r="I110" s="22">
        <v>843.0</v>
      </c>
      <c r="J110" s="48">
        <f t="shared" ref="J110:J113" si="11">AVERAGE(G110,H110,I110)</f>
        <v>843.3333333</v>
      </c>
      <c r="K110" s="48">
        <f t="shared" ref="K110:K113" si="12">STDEV(G110,H110,I110)</f>
        <v>31.50132272</v>
      </c>
      <c r="L110" s="22">
        <v>786.0</v>
      </c>
      <c r="M110" s="22">
        <v>914.0</v>
      </c>
      <c r="N110" s="22">
        <v>929.0</v>
      </c>
      <c r="O110" s="48">
        <f t="shared" ref="O110:O113" si="13">AVERAGE(L110,M110,N110)</f>
        <v>876.3333333</v>
      </c>
      <c r="P110" s="48">
        <f t="shared" ref="P110:P113" si="14">STDEV(L110,M110,N110)</f>
        <v>78.58965157</v>
      </c>
    </row>
    <row r="111">
      <c r="A111" s="26" t="s">
        <v>92</v>
      </c>
      <c r="B111" s="22">
        <v>639.0</v>
      </c>
      <c r="C111" s="22">
        <v>586.0</v>
      </c>
      <c r="D111" s="22">
        <v>631.0</v>
      </c>
      <c r="E111" s="48">
        <f t="shared" si="9"/>
        <v>618.6666667</v>
      </c>
      <c r="F111" s="48">
        <f t="shared" si="10"/>
        <v>28.57154762</v>
      </c>
      <c r="G111" s="22">
        <v>819.0</v>
      </c>
      <c r="H111" s="22">
        <v>815.0</v>
      </c>
      <c r="I111" s="22">
        <v>745.0</v>
      </c>
      <c r="J111" s="48">
        <f t="shared" si="11"/>
        <v>793</v>
      </c>
      <c r="K111" s="48">
        <f t="shared" si="12"/>
        <v>41.61730409</v>
      </c>
      <c r="L111" s="22">
        <v>809.0</v>
      </c>
      <c r="M111" s="22">
        <v>819.0</v>
      </c>
      <c r="N111" s="22">
        <v>751.0</v>
      </c>
      <c r="O111" s="48">
        <f t="shared" si="13"/>
        <v>793</v>
      </c>
      <c r="P111" s="48">
        <f t="shared" si="14"/>
        <v>36.7151195</v>
      </c>
    </row>
    <row r="112">
      <c r="A112" s="26" t="s">
        <v>94</v>
      </c>
      <c r="B112" s="22">
        <v>683.0</v>
      </c>
      <c r="C112" s="22">
        <v>632.0</v>
      </c>
      <c r="D112" s="22">
        <v>560.0</v>
      </c>
      <c r="E112" s="48">
        <f t="shared" si="9"/>
        <v>625</v>
      </c>
      <c r="F112" s="48">
        <f t="shared" si="10"/>
        <v>61.79805822</v>
      </c>
      <c r="G112" s="22">
        <v>783.0</v>
      </c>
      <c r="H112" s="22">
        <v>742.0</v>
      </c>
      <c r="I112" s="22">
        <v>796.0</v>
      </c>
      <c r="J112" s="48">
        <f t="shared" si="11"/>
        <v>773.6666667</v>
      </c>
      <c r="K112" s="48">
        <f t="shared" si="12"/>
        <v>28.18391977</v>
      </c>
      <c r="L112" s="22">
        <v>826.0</v>
      </c>
      <c r="M112" s="22">
        <v>1012.0</v>
      </c>
      <c r="N112" s="22">
        <v>775.0</v>
      </c>
      <c r="O112" s="48">
        <f t="shared" si="13"/>
        <v>871</v>
      </c>
      <c r="P112" s="48">
        <f t="shared" si="14"/>
        <v>124.7437373</v>
      </c>
    </row>
    <row r="113">
      <c r="A113" s="26" t="s">
        <v>95</v>
      </c>
      <c r="B113" s="22">
        <v>560.0</v>
      </c>
      <c r="C113" s="22">
        <v>552.0</v>
      </c>
      <c r="D113" s="22">
        <v>593.0</v>
      </c>
      <c r="E113" s="48">
        <f t="shared" si="9"/>
        <v>568.3333333</v>
      </c>
      <c r="F113" s="48">
        <f t="shared" si="10"/>
        <v>21.73323108</v>
      </c>
      <c r="G113" s="22">
        <v>842.0</v>
      </c>
      <c r="H113" s="22">
        <v>797.0</v>
      </c>
      <c r="I113" s="22">
        <v>790.0</v>
      </c>
      <c r="J113" s="48">
        <f t="shared" si="11"/>
        <v>809.6666667</v>
      </c>
      <c r="K113" s="48">
        <f t="shared" si="12"/>
        <v>28.21937868</v>
      </c>
      <c r="L113" s="22">
        <v>856.0</v>
      </c>
      <c r="M113" s="22">
        <v>763.0</v>
      </c>
      <c r="N113" s="22">
        <v>742.0</v>
      </c>
      <c r="O113" s="48">
        <f t="shared" si="13"/>
        <v>787</v>
      </c>
      <c r="P113" s="48">
        <f t="shared" si="14"/>
        <v>60.67124525</v>
      </c>
    </row>
    <row r="114">
      <c r="A114" s="26" t="s">
        <v>93</v>
      </c>
      <c r="B114" s="9"/>
      <c r="C114" s="9"/>
      <c r="D114" s="9"/>
      <c r="E114" s="51">
        <f>AVERAGE(E110:E113)</f>
        <v>605.5</v>
      </c>
      <c r="F114" s="51">
        <f>STDEV(E110:E113)</f>
        <v>25.52921348</v>
      </c>
      <c r="G114" s="9"/>
      <c r="H114" s="9"/>
      <c r="I114" s="9"/>
      <c r="J114" s="51">
        <f>AVERAGE(J110:J113)</f>
        <v>804.9166667</v>
      </c>
      <c r="K114" s="51">
        <f>STDEV(J110:J113)</f>
        <v>29.53513288</v>
      </c>
      <c r="L114" s="9"/>
      <c r="M114" s="9"/>
      <c r="N114" s="9"/>
      <c r="O114" s="51">
        <f>AVERAGE(O110:O113)</f>
        <v>831.8333333</v>
      </c>
      <c r="P114" s="51">
        <f>STDEV(O110:O113)</f>
        <v>48.41602122</v>
      </c>
    </row>
    <row r="116">
      <c r="A116" s="29" t="s">
        <v>56</v>
      </c>
      <c r="B116" s="30" t="s">
        <v>51</v>
      </c>
    </row>
    <row r="117">
      <c r="A117" s="17" t="s">
        <v>90</v>
      </c>
      <c r="B117" s="24" t="s">
        <v>82</v>
      </c>
      <c r="G117" s="47">
        <v>2097152.0</v>
      </c>
      <c r="L117" s="47">
        <v>2097153.0</v>
      </c>
    </row>
    <row r="118">
      <c r="A118" s="17" t="s">
        <v>91</v>
      </c>
      <c r="B118" s="24" t="s">
        <v>37</v>
      </c>
      <c r="G118" s="24" t="s">
        <v>35</v>
      </c>
      <c r="L118" s="24" t="s">
        <v>22</v>
      </c>
    </row>
    <row r="119">
      <c r="A119" s="26" t="s">
        <v>83</v>
      </c>
      <c r="B119" s="22">
        <v>893.0</v>
      </c>
      <c r="C119" s="22">
        <v>797.0</v>
      </c>
      <c r="D119" s="22">
        <v>849.0</v>
      </c>
      <c r="E119" s="48">
        <f t="shared" ref="E119:E124" si="15">AVERAGE(B119,C119,D119)</f>
        <v>846.3333333</v>
      </c>
      <c r="F119" s="48">
        <f t="shared" ref="F119:F124" si="16">STDEV(B119,C119,D119)</f>
        <v>48.05552344</v>
      </c>
      <c r="G119" s="22">
        <v>940.0</v>
      </c>
      <c r="H119" s="22">
        <v>959.0</v>
      </c>
      <c r="I119" s="22">
        <v>953.0</v>
      </c>
      <c r="J119" s="48">
        <f t="shared" ref="J119:J124" si="17">AVERAGE(G119,H119,I119)</f>
        <v>950.6666667</v>
      </c>
      <c r="K119" s="48">
        <f t="shared" ref="K119:K124" si="18">STDEV(G119,H119,I119)</f>
        <v>9.712534856</v>
      </c>
      <c r="L119" s="22">
        <v>879.0</v>
      </c>
      <c r="M119" s="22">
        <v>874.0</v>
      </c>
      <c r="N119" s="22">
        <v>821.0</v>
      </c>
      <c r="O119" s="48">
        <f t="shared" ref="O119:O124" si="19">AVERAGE(L119,M119,N119)</f>
        <v>858</v>
      </c>
      <c r="P119" s="48">
        <f t="shared" ref="P119:P124" si="20">STDEV(L119,M119,N119)</f>
        <v>32.14031736</v>
      </c>
    </row>
    <row r="120">
      <c r="A120" s="26" t="s">
        <v>92</v>
      </c>
      <c r="B120" s="22">
        <v>725.0</v>
      </c>
      <c r="C120" s="22">
        <v>1138.0</v>
      </c>
      <c r="D120" s="22">
        <v>756.0</v>
      </c>
      <c r="E120" s="48">
        <f t="shared" si="15"/>
        <v>873</v>
      </c>
      <c r="F120" s="48">
        <f t="shared" si="16"/>
        <v>230.0195644</v>
      </c>
      <c r="G120" s="22">
        <v>931.0</v>
      </c>
      <c r="H120" s="22">
        <v>1188.0</v>
      </c>
      <c r="I120" s="22">
        <v>916.0</v>
      </c>
      <c r="J120" s="48">
        <f t="shared" si="17"/>
        <v>1011.666667</v>
      </c>
      <c r="K120" s="48">
        <f t="shared" si="18"/>
        <v>152.8932089</v>
      </c>
      <c r="L120" s="22">
        <v>841.0</v>
      </c>
      <c r="M120" s="22">
        <v>852.0</v>
      </c>
      <c r="N120" s="22">
        <v>873.0</v>
      </c>
      <c r="O120" s="48">
        <f t="shared" si="19"/>
        <v>855.3333333</v>
      </c>
      <c r="P120" s="48">
        <f t="shared" si="20"/>
        <v>16.2583312</v>
      </c>
    </row>
    <row r="121">
      <c r="A121" s="26" t="s">
        <v>94</v>
      </c>
      <c r="B121" s="22">
        <v>736.0</v>
      </c>
      <c r="C121" s="22">
        <v>755.0</v>
      </c>
      <c r="D121" s="22">
        <v>877.0</v>
      </c>
      <c r="E121" s="48">
        <f t="shared" si="15"/>
        <v>789.3333333</v>
      </c>
      <c r="F121" s="48">
        <f t="shared" si="16"/>
        <v>76.51361535</v>
      </c>
      <c r="G121" s="22">
        <v>870.0</v>
      </c>
      <c r="H121" s="22">
        <v>935.0</v>
      </c>
      <c r="I121" s="22">
        <v>943.0</v>
      </c>
      <c r="J121" s="48">
        <f t="shared" si="17"/>
        <v>916</v>
      </c>
      <c r="K121" s="48">
        <f t="shared" si="18"/>
        <v>40.03748244</v>
      </c>
      <c r="L121" s="22">
        <v>854.0</v>
      </c>
      <c r="M121" s="22">
        <v>894.0</v>
      </c>
      <c r="N121" s="22">
        <v>1185.0</v>
      </c>
      <c r="O121" s="48">
        <f t="shared" si="19"/>
        <v>977.6666667</v>
      </c>
      <c r="P121" s="48">
        <f t="shared" si="20"/>
        <v>180.6663592</v>
      </c>
    </row>
    <row r="122">
      <c r="A122" s="26" t="s">
        <v>95</v>
      </c>
      <c r="B122" s="22">
        <v>670.0</v>
      </c>
      <c r="C122" s="22">
        <v>938.0</v>
      </c>
      <c r="D122" s="22">
        <v>747.0</v>
      </c>
      <c r="E122" s="48">
        <f t="shared" si="15"/>
        <v>785</v>
      </c>
      <c r="F122" s="48">
        <f t="shared" si="16"/>
        <v>137.9818829</v>
      </c>
      <c r="G122" s="22">
        <v>811.0</v>
      </c>
      <c r="H122" s="22">
        <v>919.0</v>
      </c>
      <c r="I122" s="22">
        <v>871.0</v>
      </c>
      <c r="J122" s="48">
        <f t="shared" si="17"/>
        <v>867</v>
      </c>
      <c r="K122" s="48">
        <f t="shared" si="18"/>
        <v>54.11099703</v>
      </c>
      <c r="L122" s="22">
        <v>831.0</v>
      </c>
      <c r="M122" s="22">
        <v>1022.0</v>
      </c>
      <c r="N122" s="22">
        <v>994.0</v>
      </c>
      <c r="O122" s="48">
        <f t="shared" si="19"/>
        <v>949</v>
      </c>
      <c r="P122" s="48">
        <f t="shared" si="20"/>
        <v>103.1455283</v>
      </c>
    </row>
    <row r="123">
      <c r="A123" s="26" t="s">
        <v>96</v>
      </c>
      <c r="B123" s="22">
        <v>819.0</v>
      </c>
      <c r="C123" s="22">
        <v>696.0</v>
      </c>
      <c r="D123" s="22">
        <v>707.0</v>
      </c>
      <c r="E123" s="48">
        <f t="shared" si="15"/>
        <v>740.6666667</v>
      </c>
      <c r="F123" s="48">
        <f t="shared" si="16"/>
        <v>68.06124693</v>
      </c>
      <c r="G123" s="22">
        <v>828.0</v>
      </c>
      <c r="H123" s="22">
        <v>795.0</v>
      </c>
      <c r="I123" s="22">
        <v>871.0</v>
      </c>
      <c r="J123" s="48">
        <f t="shared" si="17"/>
        <v>831.3333333</v>
      </c>
      <c r="K123" s="48">
        <f t="shared" si="18"/>
        <v>38.10949138</v>
      </c>
      <c r="L123" s="22">
        <v>953.0</v>
      </c>
      <c r="M123" s="22">
        <v>843.0</v>
      </c>
      <c r="N123" s="22">
        <v>910.0</v>
      </c>
      <c r="O123" s="48">
        <f t="shared" si="19"/>
        <v>902</v>
      </c>
      <c r="P123" s="48">
        <f t="shared" si="20"/>
        <v>55.43464621</v>
      </c>
    </row>
    <row r="124">
      <c r="A124" s="26" t="s">
        <v>97</v>
      </c>
      <c r="B124" s="22">
        <v>755.0</v>
      </c>
      <c r="C124" s="22">
        <v>938.0</v>
      </c>
      <c r="D124" s="22">
        <v>814.0</v>
      </c>
      <c r="E124" s="48">
        <f t="shared" si="15"/>
        <v>835.6666667</v>
      </c>
      <c r="F124" s="48">
        <f t="shared" si="16"/>
        <v>93.40413981</v>
      </c>
      <c r="G124" s="22">
        <v>765.0</v>
      </c>
      <c r="H124" s="22">
        <v>910.0</v>
      </c>
      <c r="I124" s="22">
        <v>868.0</v>
      </c>
      <c r="J124" s="48">
        <f t="shared" si="17"/>
        <v>847.6666667</v>
      </c>
      <c r="K124" s="48">
        <f t="shared" si="18"/>
        <v>74.60786375</v>
      </c>
      <c r="L124" s="22">
        <v>820.0</v>
      </c>
      <c r="M124" s="22">
        <v>959.0</v>
      </c>
      <c r="N124" s="22">
        <v>875.0</v>
      </c>
      <c r="O124" s="48">
        <f t="shared" si="19"/>
        <v>884.6666667</v>
      </c>
      <c r="P124" s="48">
        <f t="shared" si="20"/>
        <v>70.00238091</v>
      </c>
    </row>
    <row r="125">
      <c r="A125" s="26" t="s">
        <v>93</v>
      </c>
      <c r="B125" s="9"/>
      <c r="C125" s="9"/>
      <c r="D125" s="9"/>
      <c r="E125" s="51">
        <f>AVERAGE(E119:E122)</f>
        <v>823.4166667</v>
      </c>
      <c r="F125" s="51">
        <f>STDEV(E119:E122)</f>
        <v>43.28662012</v>
      </c>
      <c r="G125" s="9"/>
      <c r="H125" s="9"/>
      <c r="I125" s="9"/>
      <c r="J125" s="51">
        <f>AVERAGE(J119:J122)</f>
        <v>936.3333333</v>
      </c>
      <c r="K125" s="51">
        <f>STDEV(J119:J122)</f>
        <v>60.83066965</v>
      </c>
      <c r="L125" s="9"/>
      <c r="M125" s="9"/>
      <c r="N125" s="9"/>
      <c r="O125" s="51">
        <f>AVERAGE(O119:O122)</f>
        <v>910</v>
      </c>
      <c r="P125" s="51">
        <f>STDEV(O119:O122)</f>
        <v>62.69561979</v>
      </c>
    </row>
    <row r="127">
      <c r="A127" s="29" t="s">
        <v>57</v>
      </c>
      <c r="B127" s="30" t="s">
        <v>51</v>
      </c>
    </row>
    <row r="128">
      <c r="A128" s="17" t="s">
        <v>90</v>
      </c>
      <c r="B128" s="24" t="s">
        <v>82</v>
      </c>
      <c r="G128" s="47">
        <v>2097152.0</v>
      </c>
      <c r="L128" s="47">
        <v>2097153.0</v>
      </c>
    </row>
    <row r="129">
      <c r="A129" s="17" t="s">
        <v>91</v>
      </c>
      <c r="B129" s="24" t="s">
        <v>37</v>
      </c>
      <c r="G129" s="24" t="s">
        <v>35</v>
      </c>
      <c r="L129" s="24" t="s">
        <v>22</v>
      </c>
    </row>
    <row r="130">
      <c r="A130" s="26">
        <v>0.0</v>
      </c>
      <c r="B130" s="22">
        <v>1103.0</v>
      </c>
      <c r="C130" s="22">
        <v>1290.0</v>
      </c>
      <c r="D130" s="22">
        <v>985.0</v>
      </c>
      <c r="E130" s="48">
        <f t="shared" ref="E130:E137" si="21">AVERAGE(B130,C130,D130)</f>
        <v>1126</v>
      </c>
      <c r="F130" s="48">
        <f t="shared" ref="F130:F137" si="22">STDEV(B130,C130,D130)</f>
        <v>153.7953185</v>
      </c>
      <c r="G130" s="22">
        <v>1000.0</v>
      </c>
      <c r="H130" s="22">
        <v>977.0</v>
      </c>
      <c r="I130" s="22">
        <v>940.0</v>
      </c>
      <c r="J130" s="48">
        <f t="shared" ref="J130:J137" si="23">AVERAGE(G130,H130,I130)</f>
        <v>972.3333333</v>
      </c>
      <c r="K130" s="48">
        <f t="shared" ref="K130:K137" si="24">STDEV(G130,H130,I130)</f>
        <v>30.27099822</v>
      </c>
      <c r="L130" s="22">
        <v>1321.0</v>
      </c>
      <c r="M130" s="22">
        <v>920.0</v>
      </c>
      <c r="N130" s="22">
        <v>1141.0</v>
      </c>
      <c r="O130" s="48">
        <f t="shared" ref="O130:O137" si="25">AVERAGE(L130,M130,N130)</f>
        <v>1127.333333</v>
      </c>
      <c r="P130" s="48">
        <f t="shared" ref="P130:P137" si="26">STDEV(L130,M130,N130)</f>
        <v>200.8490312</v>
      </c>
    </row>
    <row r="131">
      <c r="A131" s="26">
        <v>1.0</v>
      </c>
      <c r="B131" s="22">
        <v>955.0</v>
      </c>
      <c r="C131" s="22">
        <v>1016.0</v>
      </c>
      <c r="D131" s="22">
        <v>1093.0</v>
      </c>
      <c r="E131" s="48">
        <f t="shared" si="21"/>
        <v>1021.333333</v>
      </c>
      <c r="F131" s="48">
        <f t="shared" si="22"/>
        <v>69.15441659</v>
      </c>
      <c r="G131" s="22">
        <v>918.0</v>
      </c>
      <c r="H131" s="22">
        <v>1459.0</v>
      </c>
      <c r="I131" s="22">
        <v>1655.0</v>
      </c>
      <c r="J131" s="48">
        <f t="shared" si="23"/>
        <v>1344</v>
      </c>
      <c r="K131" s="48">
        <f t="shared" si="24"/>
        <v>381.7211024</v>
      </c>
      <c r="L131" s="22">
        <v>1373.0</v>
      </c>
      <c r="M131" s="22">
        <v>941.0</v>
      </c>
      <c r="N131" s="22">
        <v>1021.0</v>
      </c>
      <c r="O131" s="48">
        <f t="shared" si="25"/>
        <v>1111.666667</v>
      </c>
      <c r="P131" s="48">
        <f t="shared" si="26"/>
        <v>229.8289219</v>
      </c>
    </row>
    <row r="132">
      <c r="A132" s="26">
        <v>2.0</v>
      </c>
      <c r="B132" s="22">
        <v>845.0</v>
      </c>
      <c r="C132" s="22">
        <v>939.0</v>
      </c>
      <c r="D132" s="22">
        <v>871.0</v>
      </c>
      <c r="E132" s="48">
        <f t="shared" si="21"/>
        <v>885</v>
      </c>
      <c r="F132" s="48">
        <f t="shared" si="22"/>
        <v>48.5386444</v>
      </c>
      <c r="G132" s="22">
        <v>999.0</v>
      </c>
      <c r="H132" s="22">
        <v>1337.0</v>
      </c>
      <c r="I132" s="22">
        <v>1341.0</v>
      </c>
      <c r="J132" s="48">
        <f t="shared" si="23"/>
        <v>1225.666667</v>
      </c>
      <c r="K132" s="48">
        <f t="shared" si="24"/>
        <v>196.3092798</v>
      </c>
      <c r="L132" s="22">
        <v>1252.0</v>
      </c>
      <c r="M132" s="22">
        <v>1115.0</v>
      </c>
      <c r="N132" s="22">
        <v>1060.0</v>
      </c>
      <c r="O132" s="48">
        <f t="shared" si="25"/>
        <v>1142.333333</v>
      </c>
      <c r="P132" s="48">
        <f t="shared" si="26"/>
        <v>98.87534239</v>
      </c>
    </row>
    <row r="133">
      <c r="A133" s="26">
        <v>3.0</v>
      </c>
      <c r="B133" s="22">
        <v>876.0</v>
      </c>
      <c r="C133" s="22">
        <v>832.0</v>
      </c>
      <c r="D133" s="22">
        <v>1134.0</v>
      </c>
      <c r="E133" s="48">
        <f t="shared" si="21"/>
        <v>947.3333333</v>
      </c>
      <c r="F133" s="48">
        <f t="shared" si="22"/>
        <v>163.1481944</v>
      </c>
      <c r="G133" s="22">
        <v>1068.0</v>
      </c>
      <c r="H133" s="22">
        <v>1031.0</v>
      </c>
      <c r="I133" s="22">
        <v>1019.0</v>
      </c>
      <c r="J133" s="48">
        <f t="shared" si="23"/>
        <v>1039.333333</v>
      </c>
      <c r="K133" s="48">
        <f t="shared" si="24"/>
        <v>25.54081701</v>
      </c>
      <c r="L133" s="22">
        <v>1357.0</v>
      </c>
      <c r="M133" s="22">
        <v>1328.0</v>
      </c>
      <c r="N133" s="22">
        <v>980.0</v>
      </c>
      <c r="O133" s="48">
        <f t="shared" si="25"/>
        <v>1221.666667</v>
      </c>
      <c r="P133" s="48">
        <f t="shared" si="26"/>
        <v>209.791166</v>
      </c>
    </row>
    <row r="134">
      <c r="A134" s="26">
        <v>4.0</v>
      </c>
      <c r="B134" s="22">
        <v>1301.0</v>
      </c>
      <c r="C134" s="22">
        <v>954.0</v>
      </c>
      <c r="D134" s="22">
        <v>896.0</v>
      </c>
      <c r="E134" s="48">
        <f t="shared" si="21"/>
        <v>1050.333333</v>
      </c>
      <c r="F134" s="48">
        <f t="shared" si="22"/>
        <v>219.0121762</v>
      </c>
      <c r="G134" s="22">
        <v>1166.0</v>
      </c>
      <c r="H134" s="22">
        <v>1085.0</v>
      </c>
      <c r="I134" s="22">
        <v>1074.0</v>
      </c>
      <c r="J134" s="48">
        <f t="shared" si="23"/>
        <v>1108.333333</v>
      </c>
      <c r="K134" s="48">
        <f t="shared" si="24"/>
        <v>50.24274409</v>
      </c>
      <c r="L134" s="22">
        <v>863.0</v>
      </c>
      <c r="M134" s="22">
        <v>1013.0</v>
      </c>
      <c r="N134" s="22">
        <v>1019.0</v>
      </c>
      <c r="O134" s="48">
        <f t="shared" si="25"/>
        <v>965</v>
      </c>
      <c r="P134" s="48">
        <f t="shared" si="26"/>
        <v>88.38551918</v>
      </c>
    </row>
    <row r="135">
      <c r="A135" s="26">
        <v>5.0</v>
      </c>
      <c r="B135" s="22">
        <v>938.0</v>
      </c>
      <c r="C135" s="22">
        <v>681.0</v>
      </c>
      <c r="D135" s="22">
        <v>1017.0</v>
      </c>
      <c r="E135" s="48">
        <f t="shared" si="21"/>
        <v>878.6666667</v>
      </c>
      <c r="F135" s="48">
        <f t="shared" si="22"/>
        <v>175.6824787</v>
      </c>
      <c r="G135" s="22">
        <v>902.0</v>
      </c>
      <c r="H135" s="22">
        <v>1270.0</v>
      </c>
      <c r="I135" s="22">
        <v>1288.0</v>
      </c>
      <c r="J135" s="48">
        <f t="shared" si="23"/>
        <v>1153.333333</v>
      </c>
      <c r="K135" s="48">
        <f t="shared" si="24"/>
        <v>217.8470411</v>
      </c>
      <c r="L135" s="22">
        <v>1084.0</v>
      </c>
      <c r="M135" s="22">
        <v>1132.0</v>
      </c>
      <c r="N135" s="22">
        <v>1078.0</v>
      </c>
      <c r="O135" s="48">
        <f t="shared" si="25"/>
        <v>1098</v>
      </c>
      <c r="P135" s="48">
        <f t="shared" si="26"/>
        <v>29.59729717</v>
      </c>
    </row>
    <row r="136">
      <c r="A136" s="26">
        <v>6.0</v>
      </c>
      <c r="B136" s="22">
        <v>990.0</v>
      </c>
      <c r="C136" s="22">
        <v>888.0</v>
      </c>
      <c r="D136" s="22">
        <v>1149.0</v>
      </c>
      <c r="E136" s="48">
        <f t="shared" si="21"/>
        <v>1009</v>
      </c>
      <c r="F136" s="48">
        <f t="shared" si="22"/>
        <v>131.5332658</v>
      </c>
      <c r="G136" s="22">
        <v>1021.0</v>
      </c>
      <c r="H136" s="22">
        <v>1259.0</v>
      </c>
      <c r="I136" s="22">
        <v>1437.0</v>
      </c>
      <c r="J136" s="48">
        <f t="shared" si="23"/>
        <v>1239</v>
      </c>
      <c r="K136" s="48">
        <f t="shared" si="24"/>
        <v>208.719908</v>
      </c>
      <c r="L136" s="22">
        <v>1185.0</v>
      </c>
      <c r="M136" s="22">
        <v>1111.0</v>
      </c>
      <c r="N136" s="22">
        <v>1031.0</v>
      </c>
      <c r="O136" s="48">
        <f t="shared" si="25"/>
        <v>1109</v>
      </c>
      <c r="P136" s="48">
        <f t="shared" si="26"/>
        <v>77.01947806</v>
      </c>
    </row>
    <row r="137">
      <c r="A137" s="26">
        <v>7.0</v>
      </c>
      <c r="B137" s="22">
        <v>1210.0</v>
      </c>
      <c r="C137" s="22">
        <v>994.0</v>
      </c>
      <c r="D137" s="22">
        <v>895.0</v>
      </c>
      <c r="E137" s="48">
        <f t="shared" si="21"/>
        <v>1033</v>
      </c>
      <c r="F137" s="48">
        <f t="shared" si="22"/>
        <v>161.0807251</v>
      </c>
      <c r="G137" s="22">
        <v>886.0</v>
      </c>
      <c r="H137" s="22">
        <v>1409.0</v>
      </c>
      <c r="I137" s="22">
        <v>1472.0</v>
      </c>
      <c r="J137" s="48">
        <f t="shared" si="23"/>
        <v>1255.666667</v>
      </c>
      <c r="K137" s="48">
        <f t="shared" si="24"/>
        <v>321.6867006</v>
      </c>
      <c r="L137" s="22">
        <v>1156.0</v>
      </c>
      <c r="M137" s="22">
        <v>1082.0</v>
      </c>
      <c r="N137" s="22">
        <v>940.0</v>
      </c>
      <c r="O137" s="48">
        <f t="shared" si="25"/>
        <v>1059.333333</v>
      </c>
      <c r="P137" s="48">
        <f t="shared" si="26"/>
        <v>109.7694554</v>
      </c>
    </row>
    <row r="138">
      <c r="A138" s="26" t="s">
        <v>93</v>
      </c>
      <c r="B138" s="9"/>
      <c r="C138" s="9"/>
      <c r="D138" s="9"/>
      <c r="E138" s="51">
        <f>AVERAGE(E130:E133)</f>
        <v>994.9166667</v>
      </c>
      <c r="F138" s="51">
        <f>STDEV(E130:E133)</f>
        <v>103.6444689</v>
      </c>
      <c r="G138" s="9"/>
      <c r="H138" s="9"/>
      <c r="I138" s="9"/>
      <c r="J138" s="51">
        <f>AVERAGE(J130:J133)</f>
        <v>1145.333333</v>
      </c>
      <c r="K138" s="51">
        <f>STDEV(J130:J133)</f>
        <v>170.3788806</v>
      </c>
      <c r="L138" s="9"/>
      <c r="M138" s="9"/>
      <c r="N138" s="9"/>
      <c r="O138" s="51">
        <f>AVERAGE(O130:O133)</f>
        <v>1150.75</v>
      </c>
      <c r="P138" s="51">
        <f>STDEV(O130:O133)</f>
        <v>48.90760374</v>
      </c>
    </row>
    <row r="140">
      <c r="A140" s="44"/>
      <c r="B140" s="28"/>
    </row>
    <row r="141">
      <c r="A141" s="8"/>
      <c r="E141" s="52"/>
      <c r="F141" s="52"/>
    </row>
    <row r="142">
      <c r="A142" s="46" t="s">
        <v>98</v>
      </c>
      <c r="E142" s="27"/>
      <c r="F142" s="27"/>
    </row>
    <row r="143">
      <c r="A143" s="26" t="s">
        <v>99</v>
      </c>
      <c r="B143" s="51">
        <f t="shared" ref="B143:D143" si="27">B96/2</f>
        <v>637</v>
      </c>
      <c r="C143" s="51">
        <f t="shared" si="27"/>
        <v>909.1666667</v>
      </c>
      <c r="D143" s="51">
        <f t="shared" si="27"/>
        <v>834.1666667</v>
      </c>
      <c r="E143" s="27"/>
      <c r="F143" s="27"/>
      <c r="G143" s="27"/>
    </row>
    <row r="144">
      <c r="A144" s="26" t="s">
        <v>100</v>
      </c>
      <c r="B144" s="51">
        <f>E105</f>
        <v>799.5</v>
      </c>
      <c r="C144" s="51">
        <f>J105</f>
        <v>1099.166667</v>
      </c>
      <c r="D144" s="51">
        <f>O105</f>
        <v>1093.166667</v>
      </c>
      <c r="E144" s="9"/>
      <c r="F144" s="9"/>
      <c r="G144" s="9"/>
    </row>
    <row r="145">
      <c r="A145" s="53" t="s">
        <v>101</v>
      </c>
      <c r="B145" s="49">
        <f>B96/E105</f>
        <v>1.593495935</v>
      </c>
      <c r="C145" s="49">
        <f>C96/J105</f>
        <v>1.654283548</v>
      </c>
      <c r="D145" s="49">
        <f>D96/O105</f>
        <v>1.526147279</v>
      </c>
      <c r="E145" s="9"/>
      <c r="F145" s="9"/>
      <c r="G145" s="9"/>
    </row>
    <row r="146">
      <c r="E146" s="9"/>
      <c r="F146" s="9"/>
      <c r="G146" s="9"/>
    </row>
    <row r="147">
      <c r="A147" s="46" t="s">
        <v>102</v>
      </c>
      <c r="E147" s="9"/>
      <c r="F147" s="9"/>
      <c r="G147" s="9"/>
    </row>
    <row r="148">
      <c r="A148" s="26" t="s">
        <v>99</v>
      </c>
      <c r="B148" s="51">
        <f t="shared" ref="B148:D148" si="28">B96/4</f>
        <v>318.5</v>
      </c>
      <c r="C148" s="51">
        <f t="shared" si="28"/>
        <v>454.5833333</v>
      </c>
      <c r="D148" s="51">
        <f t="shared" si="28"/>
        <v>417.0833333</v>
      </c>
      <c r="E148" s="9"/>
      <c r="F148" s="9"/>
      <c r="G148" s="9"/>
    </row>
    <row r="149">
      <c r="A149" s="26" t="s">
        <v>100</v>
      </c>
      <c r="B149" s="51">
        <f>E114</f>
        <v>605.5</v>
      </c>
      <c r="C149" s="51">
        <f>J114</f>
        <v>804.9166667</v>
      </c>
      <c r="D149" s="51">
        <f>O114</f>
        <v>831.8333333</v>
      </c>
    </row>
    <row r="150">
      <c r="A150" s="53" t="s">
        <v>101</v>
      </c>
      <c r="B150" s="49">
        <f>B96/E114</f>
        <v>2.104046243</v>
      </c>
      <c r="C150" s="49">
        <f>C96/J114</f>
        <v>2.259033026</v>
      </c>
      <c r="D150" s="49">
        <f>D96/O114</f>
        <v>2.005610098</v>
      </c>
    </row>
    <row r="151">
      <c r="A151" s="9"/>
      <c r="B151" s="9"/>
      <c r="C151" s="9"/>
      <c r="D151" s="9"/>
    </row>
    <row r="152">
      <c r="A152" s="46" t="s">
        <v>103</v>
      </c>
    </row>
    <row r="153">
      <c r="A153" s="26" t="s">
        <v>99</v>
      </c>
      <c r="B153" s="51">
        <f t="shared" ref="B153:D153" si="29">B96/6</f>
        <v>212.3333333</v>
      </c>
      <c r="C153" s="51">
        <f t="shared" si="29"/>
        <v>303.0555556</v>
      </c>
      <c r="D153" s="51">
        <f t="shared" si="29"/>
        <v>278.0555556</v>
      </c>
    </row>
    <row r="154">
      <c r="A154" s="26" t="s">
        <v>100</v>
      </c>
      <c r="B154" s="51">
        <f>E125</f>
        <v>823.4166667</v>
      </c>
      <c r="C154" s="51">
        <f>J125</f>
        <v>936.3333333</v>
      </c>
      <c r="D154" s="51">
        <f>O124</f>
        <v>884.6666667</v>
      </c>
    </row>
    <row r="155">
      <c r="A155" s="53" t="s">
        <v>101</v>
      </c>
      <c r="B155" s="49">
        <f t="shared" ref="B155:D155" si="30">B96/B154</f>
        <v>1.547211821</v>
      </c>
      <c r="C155" s="49">
        <f t="shared" si="30"/>
        <v>1.941972232</v>
      </c>
      <c r="D155" s="49">
        <f t="shared" si="30"/>
        <v>1.885832705</v>
      </c>
      <c r="E155" s="23"/>
    </row>
    <row r="156">
      <c r="A156" s="9"/>
      <c r="B156" s="9"/>
      <c r="C156" s="9"/>
      <c r="D156" s="9"/>
    </row>
    <row r="157">
      <c r="A157" s="46" t="s">
        <v>104</v>
      </c>
    </row>
    <row r="158">
      <c r="A158" s="26" t="s">
        <v>99</v>
      </c>
      <c r="B158" s="51">
        <f t="shared" ref="B158:D158" si="31">B96/8</f>
        <v>159.25</v>
      </c>
      <c r="C158" s="51">
        <f t="shared" si="31"/>
        <v>227.2916667</v>
      </c>
      <c r="D158" s="51">
        <f t="shared" si="31"/>
        <v>208.5416667</v>
      </c>
    </row>
    <row r="159">
      <c r="A159" s="26" t="s">
        <v>100</v>
      </c>
      <c r="B159" s="51">
        <f>E138</f>
        <v>994.9166667</v>
      </c>
      <c r="C159" s="51">
        <f>J138</f>
        <v>1145.333333</v>
      </c>
      <c r="D159" s="51">
        <f>O138</f>
        <v>1150.75</v>
      </c>
    </row>
    <row r="160">
      <c r="A160" s="53" t="s">
        <v>101</v>
      </c>
      <c r="B160" s="49">
        <f t="shared" ref="B160:D160" si="32">B96/B159</f>
        <v>1.280509255</v>
      </c>
      <c r="C160" s="49">
        <f t="shared" si="32"/>
        <v>1.587601863</v>
      </c>
      <c r="D160" s="49">
        <f t="shared" si="32"/>
        <v>1.44977913</v>
      </c>
    </row>
  </sheetData>
  <mergeCells count="79">
    <mergeCell ref="B102:F102"/>
    <mergeCell ref="G102:K102"/>
    <mergeCell ref="L102:P102"/>
    <mergeCell ref="B106:G106"/>
    <mergeCell ref="B107:P107"/>
    <mergeCell ref="G108:K108"/>
    <mergeCell ref="L108:P108"/>
    <mergeCell ref="B108:F108"/>
    <mergeCell ref="B109:F109"/>
    <mergeCell ref="G109:K109"/>
    <mergeCell ref="L109:P109"/>
    <mergeCell ref="B116:P116"/>
    <mergeCell ref="G117:K117"/>
    <mergeCell ref="L117:P117"/>
    <mergeCell ref="B117:F117"/>
    <mergeCell ref="B118:F118"/>
    <mergeCell ref="G118:K118"/>
    <mergeCell ref="L118:P118"/>
    <mergeCell ref="B127:P127"/>
    <mergeCell ref="G128:K128"/>
    <mergeCell ref="L128:P128"/>
    <mergeCell ref="F141:G141"/>
    <mergeCell ref="F142:G142"/>
    <mergeCell ref="A147:D147"/>
    <mergeCell ref="A152:D152"/>
    <mergeCell ref="A157:D157"/>
    <mergeCell ref="M143:P143"/>
    <mergeCell ref="M144:P144"/>
    <mergeCell ref="B128:F128"/>
    <mergeCell ref="B129:F129"/>
    <mergeCell ref="G129:K129"/>
    <mergeCell ref="L129:P129"/>
    <mergeCell ref="B140:G140"/>
    <mergeCell ref="A141:D141"/>
    <mergeCell ref="A142:D142"/>
    <mergeCell ref="A1:D1"/>
    <mergeCell ref="H1:K1"/>
    <mergeCell ref="A2:F2"/>
    <mergeCell ref="H2:K2"/>
    <mergeCell ref="A3:F3"/>
    <mergeCell ref="H3:K3"/>
    <mergeCell ref="H4:K4"/>
    <mergeCell ref="A4:F4"/>
    <mergeCell ref="A5:F5"/>
    <mergeCell ref="A6:F6"/>
    <mergeCell ref="A7:F7"/>
    <mergeCell ref="A8:F8"/>
    <mergeCell ref="A10:E10"/>
    <mergeCell ref="B12:H12"/>
    <mergeCell ref="B22:H22"/>
    <mergeCell ref="K22:M22"/>
    <mergeCell ref="B32:H32"/>
    <mergeCell ref="K36:N36"/>
    <mergeCell ref="A64:J64"/>
    <mergeCell ref="A65:H65"/>
    <mergeCell ref="A66:D66"/>
    <mergeCell ref="A68:I68"/>
    <mergeCell ref="A69:I69"/>
    <mergeCell ref="A70:I70"/>
    <mergeCell ref="A71:M71"/>
    <mergeCell ref="A72:L72"/>
    <mergeCell ref="A73:L73"/>
    <mergeCell ref="A74:I74"/>
    <mergeCell ref="A75:J75"/>
    <mergeCell ref="A76:J76"/>
    <mergeCell ref="A77:K77"/>
    <mergeCell ref="A78:K78"/>
    <mergeCell ref="A80:E80"/>
    <mergeCell ref="G80:K80"/>
    <mergeCell ref="A82:D82"/>
    <mergeCell ref="G101:K101"/>
    <mergeCell ref="L101:P101"/>
    <mergeCell ref="A83:D83"/>
    <mergeCell ref="A84:D84"/>
    <mergeCell ref="A87:G87"/>
    <mergeCell ref="B90:D90"/>
    <mergeCell ref="A98:D98"/>
    <mergeCell ref="B100:P100"/>
    <mergeCell ref="B101:F101"/>
  </mergeCells>
  <drawing r:id="rId1"/>
</worksheet>
</file>